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showInkAnnotation="0"/>
  <mc:AlternateContent xmlns:mc="http://schemas.openxmlformats.org/markup-compatibility/2006">
    <mc:Choice Requires="x15">
      <x15ac:absPath xmlns:x15ac="http://schemas.microsoft.com/office/spreadsheetml/2010/11/ac" url="\\pilgrims-us.net\dept\Food_Service\School\2025\24-25 Commodity Calc\"/>
    </mc:Choice>
  </mc:AlternateContent>
  <xr:revisionPtr revIDLastSave="0" documentId="8_{0FF1D460-7F62-47EF-830F-72B46345A25B}" xr6:coauthVersionLast="47" xr6:coauthVersionMax="47" xr10:uidLastSave="{00000000-0000-0000-0000-000000000000}"/>
  <bookViews>
    <workbookView xWindow="28680" yWindow="45" windowWidth="29040" windowHeight="15840" xr2:uid="{00000000-000D-0000-FFFF-FFFF00000000}"/>
  </bookViews>
  <sheets>
    <sheet name="Contact information" sheetId="5" r:id="rId1"/>
    <sheet name="Servings to Lbs" sheetId="1" r:id="rId2"/>
    <sheet name="Lbs to Servings" sheetId="2" r:id="rId3"/>
    <sheet name="Order Form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3" i="3" l="1"/>
  <c r="O14" i="3"/>
  <c r="C18" i="3"/>
  <c r="E25" i="1"/>
  <c r="E26" i="1"/>
  <c r="F25" i="2"/>
  <c r="E26" i="2"/>
  <c r="E25" i="2"/>
  <c r="C26" i="2"/>
  <c r="T20" i="1"/>
  <c r="S20" i="1"/>
  <c r="O20" i="1"/>
  <c r="P21" i="2"/>
  <c r="P19" i="2"/>
  <c r="K21" i="2"/>
  <c r="K19" i="2"/>
  <c r="O6" i="3"/>
  <c r="O5" i="3"/>
  <c r="O4" i="3"/>
  <c r="P4" i="3" s="1"/>
  <c r="T12" i="1"/>
  <c r="T11" i="1"/>
  <c r="K12" i="1"/>
  <c r="O12" i="1" s="1"/>
  <c r="S12" i="1" s="1"/>
  <c r="K11" i="1"/>
  <c r="O11" i="1" s="1"/>
  <c r="S11" i="1" s="1"/>
  <c r="C25" i="2"/>
  <c r="P12" i="2"/>
  <c r="P11" i="2"/>
  <c r="K12" i="2"/>
  <c r="O12" i="2" s="1"/>
  <c r="K11" i="2"/>
  <c r="O11" i="2" s="1"/>
  <c r="O15" i="3"/>
  <c r="O16" i="3"/>
  <c r="O17" i="3"/>
  <c r="P17" i="3" s="1"/>
  <c r="K22" i="2"/>
  <c r="K20" i="2"/>
  <c r="P17" i="2"/>
  <c r="P18" i="2"/>
  <c r="P20" i="2"/>
  <c r="P22" i="2"/>
  <c r="T21" i="1"/>
  <c r="T22" i="1"/>
  <c r="K22" i="1"/>
  <c r="O22" i="1" s="1"/>
  <c r="S22" i="1" s="1"/>
  <c r="K21" i="1"/>
  <c r="O21" i="1" s="1"/>
  <c r="S21" i="1" s="1"/>
  <c r="N18" i="3"/>
  <c r="M18" i="3"/>
  <c r="L18" i="3"/>
  <c r="K18" i="3"/>
  <c r="J18" i="3"/>
  <c r="I18" i="3"/>
  <c r="H18" i="3"/>
  <c r="G18" i="3"/>
  <c r="F18" i="3"/>
  <c r="E18" i="3"/>
  <c r="D18" i="3"/>
  <c r="O12" i="3"/>
  <c r="P12" i="3" s="1"/>
  <c r="O11" i="3"/>
  <c r="P11" i="3" s="1"/>
  <c r="O10" i="3"/>
  <c r="P10" i="3" s="1"/>
  <c r="O9" i="3"/>
  <c r="P9" i="3" s="1"/>
  <c r="O8" i="3"/>
  <c r="P8" i="3" s="1"/>
  <c r="O7" i="3"/>
  <c r="P7" i="3" s="1"/>
  <c r="O25" i="2"/>
  <c r="P23" i="2"/>
  <c r="K23" i="2"/>
  <c r="O23" i="2" s="1"/>
  <c r="K18" i="2"/>
  <c r="K17" i="2"/>
  <c r="O17" i="2" s="1"/>
  <c r="P16" i="2"/>
  <c r="K16" i="2"/>
  <c r="P15" i="2"/>
  <c r="K15" i="2"/>
  <c r="O15" i="2" s="1"/>
  <c r="P14" i="2"/>
  <c r="K14" i="2"/>
  <c r="O14" i="2" s="1"/>
  <c r="P13" i="2"/>
  <c r="K13" i="2"/>
  <c r="O13" i="2" s="1"/>
  <c r="P10" i="2"/>
  <c r="K10" i="2"/>
  <c r="O10" i="2" s="1"/>
  <c r="T23" i="1"/>
  <c r="K23" i="1"/>
  <c r="O23" i="1" s="1"/>
  <c r="S23" i="1" s="1"/>
  <c r="T19" i="1"/>
  <c r="K19" i="1"/>
  <c r="O19" i="1" s="1"/>
  <c r="T18" i="1"/>
  <c r="K18" i="1"/>
  <c r="O18" i="1" s="1"/>
  <c r="T17" i="1"/>
  <c r="K17" i="1"/>
  <c r="O17" i="1" s="1"/>
  <c r="S17" i="1" s="1"/>
  <c r="T16" i="1"/>
  <c r="K16" i="1"/>
  <c r="O16" i="1" s="1"/>
  <c r="T15" i="1"/>
  <c r="K15" i="1"/>
  <c r="O15" i="1" s="1"/>
  <c r="S15" i="1" s="1"/>
  <c r="T14" i="1"/>
  <c r="K14" i="1"/>
  <c r="O14" i="1" s="1"/>
  <c r="T13" i="1"/>
  <c r="K13" i="1"/>
  <c r="O13" i="1" s="1"/>
  <c r="S13" i="1" s="1"/>
  <c r="T10" i="1"/>
  <c r="K10" i="1"/>
  <c r="O10" i="1" s="1"/>
  <c r="S10" i="1" s="1"/>
  <c r="C26" i="1" l="1"/>
  <c r="Q21" i="2"/>
  <c r="Q19" i="2"/>
  <c r="O19" i="2"/>
  <c r="O21" i="2"/>
  <c r="Q11" i="2"/>
  <c r="Q12" i="2"/>
  <c r="O18" i="3"/>
  <c r="Q22" i="2"/>
  <c r="U12" i="1"/>
  <c r="U11" i="1"/>
  <c r="U22" i="1"/>
  <c r="U21" i="1"/>
  <c r="Q20" i="2"/>
  <c r="O22" i="2"/>
  <c r="O20" i="2"/>
  <c r="F26" i="2"/>
  <c r="Q17" i="2"/>
  <c r="Q13" i="2"/>
  <c r="Q14" i="2"/>
  <c r="Q18" i="2"/>
  <c r="Q16" i="2"/>
  <c r="Q10" i="2"/>
  <c r="Q15" i="2"/>
  <c r="Q23" i="2"/>
  <c r="U13" i="1"/>
  <c r="U15" i="1"/>
  <c r="U17" i="1"/>
  <c r="U23" i="1"/>
  <c r="S14" i="1"/>
  <c r="U14" i="1"/>
  <c r="S16" i="1"/>
  <c r="U16" i="1"/>
  <c r="U18" i="1"/>
  <c r="S18" i="1"/>
  <c r="C25" i="1" s="1"/>
  <c r="S19" i="1"/>
  <c r="U19" i="1"/>
  <c r="U10" i="1"/>
  <c r="P18" i="3"/>
  <c r="O16" i="2"/>
  <c r="O18" i="2"/>
  <c r="S25" i="1" l="1"/>
  <c r="F25" i="1" l="1"/>
  <c r="F26" i="1"/>
</calcChain>
</file>

<file path=xl/sharedStrings.xml><?xml version="1.0" encoding="utf-8"?>
<sst xmlns="http://schemas.openxmlformats.org/spreadsheetml/2006/main" count="382" uniqueCount="115">
  <si>
    <t>100103 (A522) BULK PACK LARGE CHICKEN</t>
  </si>
  <si>
    <t>Code</t>
  </si>
  <si>
    <t>Description</t>
  </si>
  <si>
    <t>Serving Size</t>
  </si>
  <si>
    <t>Cs. Wt.</t>
  </si>
  <si>
    <t>Meat Equiv</t>
  </si>
  <si>
    <t>Grain Serving</t>
  </si>
  <si>
    <t>Servings needed per menu placement</t>
  </si>
  <si>
    <t>Times on menu / year</t>
  </si>
  <si>
    <t>Total Servings needed per year</t>
  </si>
  <si>
    <t>Servings per CASE</t>
  </si>
  <si>
    <t xml:space="preserve">Total Finished Cases </t>
  </si>
  <si>
    <t>Lbs. of DF per case</t>
  </si>
  <si>
    <t>Total Donated Food # Needed</t>
  </si>
  <si>
    <t>Donated Food Value per case</t>
  </si>
  <si>
    <t>Estimated Entitlement $ Used</t>
  </si>
  <si>
    <t>2 oz</t>
  </si>
  <si>
    <t>X</t>
  </si>
  <si>
    <t>=</t>
  </si>
  <si>
    <t>÷</t>
  </si>
  <si>
    <t>3.05 oz</t>
  </si>
  <si>
    <t>Broker:</t>
  </si>
  <si>
    <t xml:space="preserve"> </t>
  </si>
  <si>
    <t>School District:</t>
  </si>
  <si>
    <t>Contact:</t>
  </si>
  <si>
    <t>Address:</t>
  </si>
  <si>
    <t>Email:</t>
  </si>
  <si>
    <t>City/State Zip:</t>
  </si>
  <si>
    <t>Phone:</t>
  </si>
  <si>
    <t>Distributor:</t>
  </si>
  <si>
    <t>Fax:</t>
  </si>
  <si>
    <t>Signature:</t>
  </si>
  <si>
    <t>Meat Type</t>
  </si>
  <si>
    <t>NP</t>
  </si>
  <si>
    <t>White</t>
  </si>
  <si>
    <t>Dark</t>
  </si>
  <si>
    <t>YEARLY ALLOCATION DELIVERY REQUEST / PLANNER</t>
  </si>
  <si>
    <t>Ship To:</t>
  </si>
  <si>
    <t>Billing Address:</t>
  </si>
  <si>
    <t>FS Director:</t>
  </si>
  <si>
    <t>City, State, Zip:</t>
  </si>
  <si>
    <t>e-mail:</t>
  </si>
  <si>
    <t>Date:</t>
  </si>
  <si>
    <t>Delivery Purchase order required:</t>
  </si>
  <si>
    <t>Yes / No</t>
  </si>
  <si>
    <t>Total White Meat Lbs - 100103</t>
  </si>
  <si>
    <t>Total Dark Meat Lbs - 100103</t>
  </si>
  <si>
    <t>$$</t>
  </si>
  <si>
    <t>.</t>
  </si>
  <si>
    <t>Instructions:</t>
  </si>
  <si>
    <t>1. Enter servings needed per menu placement in column G</t>
  </si>
  <si>
    <t>2. Enter times on menu / year</t>
  </si>
  <si>
    <t>3. Review columns K, O, S and U for Lbs and Entitlemnt dollars needed</t>
  </si>
  <si>
    <t>4. Email completed form to broker rep</t>
  </si>
  <si>
    <t>Please return to Broker</t>
  </si>
  <si>
    <t>Servings Returned</t>
  </si>
  <si>
    <t>1. Enter Total lbs of diverted chicken in column G</t>
  </si>
  <si>
    <t>Sold To:</t>
  </si>
  <si>
    <t>School:</t>
  </si>
  <si>
    <t>City, St, Zip:</t>
  </si>
  <si>
    <t>E-Mail:</t>
  </si>
  <si>
    <t>RA  #:</t>
  </si>
  <si>
    <t>PO Number:</t>
  </si>
  <si>
    <t>Requested Delivery Date to Warehouse/Distributor:</t>
  </si>
  <si>
    <t>Total CS / Ship Period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</si>
  <si>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</si>
  <si>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</si>
  <si>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</si>
  <si>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</si>
  <si>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</si>
  <si>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</si>
  <si>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</si>
  <si>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</si>
  <si>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</si>
  <si>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</si>
  <si>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</si>
  <si>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</si>
  <si>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Please enter total Cases needed for each shipping period below</t>
  </si>
  <si>
    <t>Please divert large bird lbs to 5002937 Sumter</t>
  </si>
  <si>
    <t>Shipped Lbs</t>
  </si>
  <si>
    <t>Total Cases</t>
  </si>
  <si>
    <t>60% Goal</t>
  </si>
  <si>
    <t>40% Goal</t>
  </si>
  <si>
    <t>*Please be sure to be at 60% white and 40% dark meat lbs.</t>
  </si>
  <si>
    <t>3. Email completed form to broker rep</t>
  </si>
  <si>
    <t>2.47 oz</t>
  </si>
  <si>
    <t xml:space="preserve"> 4.75 oz</t>
  </si>
  <si>
    <t>FC WG BREADED CHICKEN DARK MEAT CHUNKS</t>
  </si>
  <si>
    <t>FC B/S WG BREADED CHICKEN BREAST STRIPS</t>
  </si>
  <si>
    <t>CN SY WHLGRN HOME BRD NUG 6/5# FC</t>
  </si>
  <si>
    <t>CN SY WHLGRN HOME BRD PAT 6/5# FC</t>
  </si>
  <si>
    <t>GK CN WHLGRN BRD PPCRN SMCKR 6/5# FC</t>
  </si>
  <si>
    <t>PIERCE MAR 1/2"X1/2" DIC WHT/DRK 6/5# FC</t>
  </si>
  <si>
    <t>PIERCE WHLGRN BRD B/S BRST 6/5# FC</t>
  </si>
  <si>
    <t>PIERCE WHLGRN BRD BRST CHNK 6/5# FC</t>
  </si>
  <si>
    <t>CN WHLGRN BRD DRK MT PCORN SMCKR 6/5# FC</t>
  </si>
  <si>
    <t>2. Review columns K, O and Q for Finished cases, servings and entitlement dollars used</t>
  </si>
  <si>
    <t>1 oz</t>
  </si>
  <si>
    <t>Rows 25 &amp; 26 will show total 100103 lbs required</t>
  </si>
  <si>
    <t>4.25 oz</t>
  </si>
  <si>
    <t>4.35 oz</t>
  </si>
  <si>
    <t>4.80 oz</t>
  </si>
  <si>
    <t>3.04 oz</t>
  </si>
  <si>
    <t>3.06 oz</t>
  </si>
  <si>
    <t>4.30 oz</t>
  </si>
  <si>
    <t>2.24 oz</t>
  </si>
  <si>
    <t xml:space="preserve">3.05 oz </t>
  </si>
  <si>
    <t>4.00 oz</t>
  </si>
  <si>
    <t>WG HOMESTYLE BREADED BREAKFAST PATTY</t>
  </si>
  <si>
    <t>WG SPICY BREADED CHICKEN PATTY W/ ISP</t>
  </si>
  <si>
    <t xml:space="preserve">CN HOMESTYLE WG BREADED CHICKEN STRIPS </t>
  </si>
  <si>
    <t>WG BREADED CHICKEN BREAST FILLET</t>
  </si>
  <si>
    <t>WG BREADED BREAST CHICKEN TENDERS</t>
  </si>
  <si>
    <t>Total Lbs of Diverted Chicken</t>
  </si>
  <si>
    <t>PILGRIM'S PRIDE CORPORATION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</si>
</sst>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2"/>
      <color theme="4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theme="7" tint="0.39997558519241921"/>
      </right>
      <top style="medium">
        <color theme="7" tint="0.39997558519241921"/>
      </top>
      <bottom/>
      <diagonal/>
    </border>
    <border>
      <left/>
      <right style="medium">
        <color theme="7" tint="0.39997558519241921"/>
      </right>
      <top/>
      <bottom style="medium">
        <color theme="7" tint="0.3999755851924192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4" fontId="0" fillId="2" borderId="2" xfId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" fontId="0" fillId="2" borderId="2" xfId="0" applyNumberForma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4" xfId="0" applyBorder="1"/>
    <xf numFmtId="0" fontId="8" fillId="4" borderId="4" xfId="0" applyFont="1" applyFill="1" applyBorder="1"/>
    <xf numFmtId="0" fontId="8" fillId="4" borderId="4" xfId="0" applyFont="1" applyFill="1" applyBorder="1" applyAlignment="1">
      <alignment horizontal="left"/>
    </xf>
    <xf numFmtId="0" fontId="0" fillId="0" borderId="5" xfId="0" applyBorder="1"/>
    <xf numFmtId="0" fontId="8" fillId="4" borderId="5" xfId="0" applyFont="1" applyFill="1" applyBorder="1" applyAlignment="1">
      <alignment horizontal="left"/>
    </xf>
    <xf numFmtId="0" fontId="8" fillId="4" borderId="5" xfId="0" applyFont="1" applyFill="1" applyBorder="1"/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8" fillId="0" borderId="6" xfId="0" applyFont="1" applyBorder="1"/>
    <xf numFmtId="0" fontId="8" fillId="0" borderId="6" xfId="0" applyFont="1" applyBorder="1" applyAlignment="1">
      <alignment wrapText="1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8" fillId="4" borderId="9" xfId="0" applyFont="1" applyFill="1" applyBorder="1"/>
    <xf numFmtId="0" fontId="0" fillId="0" borderId="13" xfId="0" applyBorder="1"/>
    <xf numFmtId="0" fontId="0" fillId="0" borderId="14" xfId="0" applyBorder="1"/>
    <xf numFmtId="0" fontId="8" fillId="0" borderId="9" xfId="0" applyFont="1" applyBorder="1"/>
    <xf numFmtId="0" fontId="8" fillId="0" borderId="11" xfId="0" applyFont="1" applyBorder="1"/>
    <xf numFmtId="0" fontId="8" fillId="0" borderId="16" xfId="0" applyFont="1" applyBorder="1"/>
    <xf numFmtId="0" fontId="0" fillId="0" borderId="11" xfId="0" applyBorder="1"/>
    <xf numFmtId="0" fontId="9" fillId="0" borderId="0" xfId="0" applyFont="1"/>
    <xf numFmtId="0" fontId="10" fillId="0" borderId="0" xfId="0" applyFont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2" fontId="2" fillId="2" borderId="3" xfId="1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vertical="center"/>
    </xf>
    <xf numFmtId="0" fontId="3" fillId="5" borderId="8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11" fillId="5" borderId="7" xfId="0" applyFont="1" applyFill="1" applyBorder="1" applyAlignment="1">
      <alignment horizontal="left" vertical="center"/>
    </xf>
    <xf numFmtId="0" fontId="3" fillId="5" borderId="15" xfId="0" applyFont="1" applyFill="1" applyBorder="1" applyAlignment="1">
      <alignment vertical="center" wrapText="1"/>
    </xf>
    <xf numFmtId="0" fontId="3" fillId="5" borderId="15" xfId="0" applyFont="1" applyFill="1" applyBorder="1"/>
    <xf numFmtId="0" fontId="3" fillId="5" borderId="8" xfId="0" applyFont="1" applyFill="1" applyBorder="1"/>
    <xf numFmtId="0" fontId="11" fillId="5" borderId="7" xfId="0" applyFont="1" applyFill="1" applyBorder="1"/>
    <xf numFmtId="0" fontId="11" fillId="6" borderId="0" xfId="0" applyFont="1" applyFill="1" applyAlignment="1">
      <alignment horizontal="left" vertical="center"/>
    </xf>
    <xf numFmtId="0" fontId="11" fillId="6" borderId="0" xfId="0" applyFont="1" applyFill="1" applyAlignment="1">
      <alignment vertical="center" wrapText="1"/>
    </xf>
    <xf numFmtId="0" fontId="11" fillId="6" borderId="0" xfId="0" applyFont="1" applyFill="1" applyAlignment="1">
      <alignment horizontal="center" vertical="center"/>
    </xf>
    <xf numFmtId="44" fontId="11" fillId="6" borderId="0" xfId="1" applyFont="1" applyFill="1" applyAlignment="1">
      <alignment horizontal="center" vertical="center"/>
    </xf>
    <xf numFmtId="164" fontId="11" fillId="6" borderId="0" xfId="1" applyNumberFormat="1" applyFont="1" applyFill="1" applyAlignment="1">
      <alignment horizontal="center" vertical="center"/>
    </xf>
    <xf numFmtId="0" fontId="2" fillId="3" borderId="10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8" xfId="0" applyFont="1" applyFill="1" applyBorder="1"/>
    <xf numFmtId="0" fontId="13" fillId="3" borderId="10" xfId="0" applyFont="1" applyFill="1" applyBorder="1"/>
    <xf numFmtId="0" fontId="13" fillId="3" borderId="10" xfId="0" applyFont="1" applyFill="1" applyBorder="1" applyAlignment="1">
      <alignment horizontal="left"/>
    </xf>
    <xf numFmtId="0" fontId="13" fillId="3" borderId="10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6" xfId="0" applyFont="1" applyFill="1" applyBorder="1"/>
    <xf numFmtId="0" fontId="13" fillId="3" borderId="16" xfId="0" applyFont="1" applyFill="1" applyBorder="1"/>
    <xf numFmtId="0" fontId="13" fillId="0" borderId="10" xfId="0" applyFont="1" applyBorder="1"/>
    <xf numFmtId="0" fontId="13" fillId="3" borderId="12" xfId="0" applyFont="1" applyFill="1" applyBorder="1"/>
    <xf numFmtId="0" fontId="5" fillId="0" borderId="0" xfId="0" applyFont="1" applyAlignment="1">
      <alignment vertical="center"/>
    </xf>
    <xf numFmtId="0" fontId="2" fillId="7" borderId="0" xfId="0" applyFont="1" applyFill="1" applyAlignment="1">
      <alignment horizontal="left" wrapText="1"/>
    </xf>
    <xf numFmtId="0" fontId="2" fillId="7" borderId="0" xfId="0" applyFont="1" applyFill="1" applyAlignment="1">
      <alignment wrapText="1"/>
    </xf>
    <xf numFmtId="0" fontId="2" fillId="7" borderId="0" xfId="0" applyFont="1" applyFill="1" applyAlignment="1">
      <alignment horizontal="center" wrapText="1"/>
    </xf>
    <xf numFmtId="44" fontId="2" fillId="7" borderId="0" xfId="1" applyFont="1" applyFill="1" applyAlignment="1">
      <alignment horizont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right" vertical="center"/>
    </xf>
    <xf numFmtId="0" fontId="8" fillId="0" borderId="0" xfId="0" applyFont="1"/>
    <xf numFmtId="0" fontId="11" fillId="6" borderId="0" xfId="0" applyFont="1" applyFill="1"/>
    <xf numFmtId="44" fontId="2" fillId="2" borderId="1" xfId="1" applyFont="1" applyFill="1" applyBorder="1" applyAlignment="1">
      <alignment horizontal="center" vertical="center"/>
    </xf>
    <xf numFmtId="44" fontId="2" fillId="2" borderId="3" xfId="1" applyFont="1" applyFill="1" applyBorder="1" applyAlignment="1">
      <alignment horizontal="center" vertical="center"/>
    </xf>
    <xf numFmtId="0" fontId="0" fillId="3" borderId="0" xfId="0" applyFill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6" fillId="0" borderId="0" xfId="2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9" fontId="2" fillId="2" borderId="1" xfId="3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8" fillId="6" borderId="0" xfId="0" applyFont="1" applyFill="1" applyAlignment="1">
      <alignment horizontal="left" vertical="center"/>
    </xf>
    <xf numFmtId="0" fontId="18" fillId="6" borderId="0" xfId="0" applyFont="1" applyFill="1" applyAlignment="1">
      <alignment vertical="center" wrapText="1"/>
    </xf>
    <xf numFmtId="0" fontId="18" fillId="6" borderId="0" xfId="0" applyFont="1" applyFill="1" applyAlignment="1">
      <alignment horizontal="center" vertical="center"/>
    </xf>
    <xf numFmtId="164" fontId="18" fillId="6" borderId="0" xfId="1" applyNumberFormat="1" applyFont="1" applyFill="1" applyAlignment="1">
      <alignment horizontal="center" vertical="center"/>
    </xf>
    <xf numFmtId="44" fontId="18" fillId="6" borderId="0" xfId="1" applyFont="1" applyFill="1" applyAlignment="1">
      <alignment horizontal="center" vertical="center"/>
    </xf>
    <xf numFmtId="0" fontId="7" fillId="7" borderId="0" xfId="0" applyFont="1" applyFill="1" applyAlignment="1">
      <alignment horizontal="left" wrapText="1"/>
    </xf>
    <xf numFmtId="0" fontId="7" fillId="7" borderId="0" xfId="0" applyFont="1" applyFill="1" applyAlignment="1">
      <alignment wrapText="1"/>
    </xf>
    <xf numFmtId="0" fontId="7" fillId="7" borderId="0" xfId="0" applyFont="1" applyFill="1" applyAlignment="1">
      <alignment horizontal="center" wrapText="1"/>
    </xf>
    <xf numFmtId="44" fontId="7" fillId="7" borderId="0" xfId="1" applyFont="1" applyFill="1" applyAlignment="1">
      <alignment horizontal="center" wrapText="1"/>
    </xf>
    <xf numFmtId="0" fontId="5" fillId="3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4" fontId="5" fillId="2" borderId="2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44" fontId="7" fillId="2" borderId="1" xfId="0" applyNumberFormat="1" applyFont="1" applyFill="1" applyBorder="1" applyAlignment="1">
      <alignment horizontal="center" vertical="center"/>
    </xf>
    <xf numFmtId="44" fontId="7" fillId="2" borderId="1" xfId="1" applyFont="1" applyFill="1" applyBorder="1" applyAlignment="1">
      <alignment horizontal="center" vertical="center"/>
    </xf>
    <xf numFmtId="9" fontId="7" fillId="2" borderId="1" xfId="3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2" fontId="7" fillId="2" borderId="3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4" fontId="7" fillId="2" borderId="3" xfId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4" fontId="19" fillId="0" borderId="0" xfId="1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6" borderId="0" xfId="0" applyFont="1" applyFill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44" fontId="5" fillId="0" borderId="0" xfId="1" applyFont="1" applyBorder="1" applyAlignment="1">
      <alignment horizontal="center" vertical="center"/>
    </xf>
    <xf numFmtId="0" fontId="0" fillId="0" borderId="0" xfId="0" applyBorder="1" applyAlignment="1">
      <alignment vertical="center"/>
    </xf>
  </cellXfs>
  <cellStyles count="4">
    <cellStyle name="Currency" xfId="1" builtinId="4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1"/>
  <sheetViews>
    <sheetView tabSelected="1" workbookViewId="0">
      <selection activeCell="B2" sqref="B2"/>
    </sheetView>
  </sheetViews>
  <sheetFormatPr defaultColWidth="9.1796875" defaultRowHeight="14.5" x14ac:dyDescent="0.35"/>
  <cols>
    <col min="1" max="1" width="1.1796875" customWidth="1"/>
    <col min="2" max="2" width="47.54296875" bestFit="1" customWidth="1"/>
    <col min="3" max="3" width="36.54296875" customWidth="1"/>
    <col min="4" max="4" width="11.81640625" bestFit="1" customWidth="1"/>
    <col min="5" max="5" width="19.81640625" customWidth="1"/>
  </cols>
  <sheetData>
    <row r="1" spans="2:10" ht="10.5" customHeight="1" thickBot="1" x14ac:dyDescent="0.4"/>
    <row r="2" spans="2:10" x14ac:dyDescent="0.35">
      <c r="B2" s="46" t="s">
        <v>54</v>
      </c>
      <c r="C2" s="47"/>
    </row>
    <row r="3" spans="2:10" x14ac:dyDescent="0.35">
      <c r="B3" s="29" t="s">
        <v>21</v>
      </c>
      <c r="C3" s="59"/>
    </row>
    <row r="4" spans="2:10" x14ac:dyDescent="0.35">
      <c r="B4" s="29" t="s">
        <v>24</v>
      </c>
      <c r="C4" s="59"/>
    </row>
    <row r="5" spans="2:10" x14ac:dyDescent="0.35">
      <c r="B5" s="29" t="s">
        <v>26</v>
      </c>
      <c r="C5" s="59"/>
    </row>
    <row r="6" spans="2:10" x14ac:dyDescent="0.35">
      <c r="B6" s="29" t="s">
        <v>28</v>
      </c>
      <c r="C6" s="59"/>
    </row>
    <row r="7" spans="2:10" ht="15" thickBot="1" x14ac:dyDescent="0.4">
      <c r="B7" s="30" t="s">
        <v>30</v>
      </c>
      <c r="C7" s="60"/>
    </row>
    <row r="8" spans="2:10" ht="15" thickBot="1" x14ac:dyDescent="0.4">
      <c r="B8" s="5"/>
      <c r="C8" s="6"/>
    </row>
    <row r="9" spans="2:10" x14ac:dyDescent="0.35">
      <c r="B9" s="48" t="s">
        <v>23</v>
      </c>
      <c r="C9" s="61"/>
    </row>
    <row r="10" spans="2:10" x14ac:dyDescent="0.35">
      <c r="B10" s="33" t="s">
        <v>25</v>
      </c>
      <c r="C10" s="62"/>
    </row>
    <row r="11" spans="2:10" x14ac:dyDescent="0.35">
      <c r="B11" s="33" t="s">
        <v>27</v>
      </c>
      <c r="C11" s="62"/>
    </row>
    <row r="12" spans="2:10" x14ac:dyDescent="0.35">
      <c r="B12" s="33" t="s">
        <v>29</v>
      </c>
      <c r="C12" s="62"/>
    </row>
    <row r="13" spans="2:10" ht="15" thickBot="1" x14ac:dyDescent="0.4">
      <c r="B13" s="34" t="s">
        <v>31</v>
      </c>
      <c r="C13" s="63"/>
    </row>
    <row r="14" spans="2:10" ht="15" thickBot="1" x14ac:dyDescent="0.4">
      <c r="B14" s="5"/>
      <c r="C14" s="6"/>
    </row>
    <row r="15" spans="2:10" x14ac:dyDescent="0.35">
      <c r="B15" s="53" t="s">
        <v>37</v>
      </c>
      <c r="C15" s="64"/>
      <c r="D15" s="26"/>
      <c r="E15" s="23"/>
      <c r="F15" s="23"/>
      <c r="G15" s="23"/>
      <c r="H15" s="23"/>
      <c r="I15" s="23"/>
      <c r="J15" s="23"/>
    </row>
    <row r="16" spans="2:10" x14ac:dyDescent="0.35">
      <c r="B16" s="35" t="s">
        <v>24</v>
      </c>
      <c r="C16" s="65"/>
      <c r="D16" s="27"/>
      <c r="E16" s="25"/>
      <c r="F16" s="25"/>
      <c r="G16" s="25"/>
      <c r="H16" s="25"/>
      <c r="I16" s="25"/>
      <c r="J16" s="25"/>
    </row>
    <row r="17" spans="2:10" x14ac:dyDescent="0.35">
      <c r="B17" s="35" t="s">
        <v>60</v>
      </c>
      <c r="C17" s="65"/>
      <c r="D17" s="27"/>
      <c r="E17" s="25"/>
      <c r="F17" s="25"/>
      <c r="G17" s="25"/>
      <c r="H17" s="25"/>
      <c r="I17" s="25"/>
      <c r="J17" s="25"/>
    </row>
    <row r="18" spans="2:10" x14ac:dyDescent="0.35">
      <c r="B18" s="35" t="s">
        <v>25</v>
      </c>
      <c r="C18" s="65"/>
      <c r="D18" s="28"/>
      <c r="E18" s="25" t="s">
        <v>22</v>
      </c>
      <c r="F18" s="25" t="s">
        <v>22</v>
      </c>
      <c r="G18" s="25"/>
      <c r="H18" s="25"/>
      <c r="I18" s="25"/>
      <c r="J18" s="25"/>
    </row>
    <row r="19" spans="2:10" x14ac:dyDescent="0.35">
      <c r="B19" s="35" t="s">
        <v>40</v>
      </c>
      <c r="C19" s="65"/>
      <c r="D19" s="28"/>
      <c r="E19" s="25"/>
      <c r="F19" s="25"/>
      <c r="G19" s="25"/>
      <c r="H19" s="25"/>
      <c r="I19" s="25"/>
      <c r="J19" s="25"/>
    </row>
    <row r="20" spans="2:10" x14ac:dyDescent="0.35">
      <c r="B20" s="35" t="s">
        <v>28</v>
      </c>
      <c r="C20" s="66"/>
      <c r="D20" s="27"/>
      <c r="E20" s="25"/>
      <c r="F20" s="25"/>
      <c r="G20" s="25"/>
      <c r="H20" s="24"/>
    </row>
    <row r="21" spans="2:10" x14ac:dyDescent="0.35">
      <c r="B21" s="35" t="s">
        <v>43</v>
      </c>
      <c r="C21" s="67" t="s">
        <v>44</v>
      </c>
      <c r="D21" s="27"/>
      <c r="E21" s="25"/>
      <c r="F21" s="25"/>
      <c r="G21" s="25"/>
      <c r="H21" s="24"/>
    </row>
    <row r="22" spans="2:10" ht="15" thickBot="1" x14ac:dyDescent="0.4">
      <c r="B22" s="41" t="s">
        <v>63</v>
      </c>
      <c r="C22" s="68"/>
      <c r="D22" s="28"/>
      <c r="E22" s="24"/>
      <c r="F22" s="24"/>
      <c r="G22" s="24"/>
      <c r="H22" s="24"/>
    </row>
    <row r="23" spans="2:10" ht="15" thickBot="1" x14ac:dyDescent="0.4">
      <c r="B23" s="36"/>
      <c r="C23" s="36"/>
      <c r="D23" s="37"/>
      <c r="E23" s="37"/>
      <c r="F23" s="23"/>
      <c r="G23" s="23"/>
      <c r="H23" s="23"/>
    </row>
    <row r="24" spans="2:10" x14ac:dyDescent="0.35">
      <c r="B24" s="49" t="s">
        <v>57</v>
      </c>
      <c r="C24" s="50"/>
      <c r="D24" s="51"/>
      <c r="E24" s="52"/>
    </row>
    <row r="25" spans="2:10" x14ac:dyDescent="0.35">
      <c r="B25" s="38" t="s">
        <v>58</v>
      </c>
      <c r="C25" s="69"/>
      <c r="D25" s="32" t="s">
        <v>61</v>
      </c>
      <c r="E25" s="65"/>
    </row>
    <row r="26" spans="2:10" x14ac:dyDescent="0.35">
      <c r="B26" s="38" t="s">
        <v>38</v>
      </c>
      <c r="C26" s="69"/>
      <c r="D26" s="31"/>
      <c r="E26" s="71"/>
    </row>
    <row r="27" spans="2:10" x14ac:dyDescent="0.35">
      <c r="B27" s="38" t="s">
        <v>59</v>
      </c>
      <c r="C27" s="69"/>
      <c r="D27" s="31"/>
      <c r="E27" s="71"/>
    </row>
    <row r="28" spans="2:10" x14ac:dyDescent="0.35">
      <c r="B28" s="38" t="s">
        <v>28</v>
      </c>
      <c r="C28" s="69"/>
      <c r="D28" s="31" t="s">
        <v>62</v>
      </c>
      <c r="E28" s="65"/>
    </row>
    <row r="29" spans="2:10" x14ac:dyDescent="0.35">
      <c r="B29" s="38" t="s">
        <v>39</v>
      </c>
      <c r="C29" s="69"/>
      <c r="D29" s="31"/>
      <c r="E29" s="71"/>
    </row>
    <row r="30" spans="2:10" x14ac:dyDescent="0.35">
      <c r="B30" s="38" t="s">
        <v>41</v>
      </c>
      <c r="C30" s="69"/>
      <c r="D30" s="31"/>
      <c r="E30" s="71"/>
    </row>
    <row r="31" spans="2:10" ht="15" thickBot="1" x14ac:dyDescent="0.4">
      <c r="B31" s="39" t="s">
        <v>31</v>
      </c>
      <c r="C31" s="70"/>
      <c r="D31" s="40" t="s">
        <v>42</v>
      </c>
      <c r="E31" s="72"/>
    </row>
  </sheetData>
  <protectedRanges>
    <protectedRange sqref="D22 B16:B22" name="Range4"/>
    <protectedRange sqref="D28 B25:B31" name="Range3"/>
  </protectedRanges>
  <pageMargins left="0.7" right="0.7" top="0.75" bottom="0.75" header="0.3" footer="0.3"/>
  <pageSetup orientation="portrait" horizontalDpi="4294967293" r:id="rId1"/>
  <customProperties>
    <customPr name="Ibp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8"/>
  <sheetViews>
    <sheetView zoomScale="90" zoomScaleNormal="90" workbookViewId="0">
      <pane ySplit="9" topLeftCell="A10" activePane="bottomLeft" state="frozen"/>
      <selection pane="bottomLeft" activeCell="B1" sqref="B1"/>
    </sheetView>
  </sheetViews>
  <sheetFormatPr defaultColWidth="9.1796875" defaultRowHeight="14.5" x14ac:dyDescent="0.35"/>
  <cols>
    <col min="1" max="1" width="9.1796875" style="5"/>
    <col min="2" max="2" width="43.453125" style="6" customWidth="1"/>
    <col min="3" max="3" width="24.54296875" style="7" customWidth="1"/>
    <col min="4" max="4" width="9.1796875" style="7"/>
    <col min="5" max="5" width="13.453125" style="7" customWidth="1"/>
    <col min="6" max="6" width="8" style="7" customWidth="1"/>
    <col min="7" max="7" width="10.54296875" style="7" customWidth="1"/>
    <col min="8" max="8" width="2" style="7" customWidth="1"/>
    <col min="9" max="9" width="9.1796875" style="7"/>
    <col min="10" max="10" width="2" style="7" customWidth="1"/>
    <col min="11" max="11" width="9.1796875" style="7"/>
    <col min="12" max="12" width="2" style="7" customWidth="1"/>
    <col min="13" max="13" width="9.1796875" style="7"/>
    <col min="14" max="14" width="2" style="7" customWidth="1"/>
    <col min="15" max="15" width="9.1796875" style="7"/>
    <col min="16" max="16" width="2" style="7" customWidth="1"/>
    <col min="17" max="17" width="9.1796875" style="7"/>
    <col min="18" max="18" width="2" style="7" customWidth="1"/>
    <col min="19" max="19" width="9.1796875" style="7"/>
    <col min="20" max="20" width="11" style="8" customWidth="1"/>
    <col min="21" max="21" width="16.81640625" style="8" customWidth="1"/>
    <col min="22" max="22" width="9.1796875" style="7"/>
    <col min="23" max="23" width="8.54296875" style="9" bestFit="1" customWidth="1"/>
    <col min="24" max="16384" width="9.1796875" style="9"/>
  </cols>
  <sheetData>
    <row r="1" spans="1:27" ht="15.5" x14ac:dyDescent="0.35">
      <c r="A1" s="92"/>
      <c r="B1" s="19" t="s">
        <v>49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4"/>
      <c r="U1" s="94"/>
      <c r="V1" s="93"/>
    </row>
    <row r="2" spans="1:27" ht="15.5" x14ac:dyDescent="0.35">
      <c r="A2" s="92"/>
      <c r="B2" s="73" t="s">
        <v>50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4"/>
      <c r="U2" s="94"/>
      <c r="V2" s="93"/>
    </row>
    <row r="3" spans="1:27" ht="15.5" x14ac:dyDescent="0.35">
      <c r="A3" s="92"/>
      <c r="B3" s="73" t="s">
        <v>51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4"/>
      <c r="U3" s="94"/>
      <c r="V3" s="93"/>
    </row>
    <row r="4" spans="1:27" ht="15.5" x14ac:dyDescent="0.35">
      <c r="A4" s="92"/>
      <c r="B4" s="73" t="s">
        <v>52</v>
      </c>
      <c r="C4" s="73"/>
      <c r="D4" s="73"/>
      <c r="E4" s="73"/>
      <c r="F4" s="93"/>
      <c r="G4" s="73" t="s">
        <v>98</v>
      </c>
      <c r="H4" s="73"/>
      <c r="I4" s="73"/>
      <c r="J4" s="93"/>
      <c r="K4" s="93"/>
      <c r="L4" s="93"/>
      <c r="M4" s="93"/>
      <c r="N4" s="93"/>
      <c r="O4" s="93"/>
      <c r="P4" s="93"/>
      <c r="Q4" s="93"/>
      <c r="R4" s="93"/>
      <c r="S4" s="93"/>
      <c r="T4" s="94"/>
      <c r="U4" s="94"/>
      <c r="V4" s="93"/>
    </row>
    <row r="5" spans="1:27" ht="15.5" x14ac:dyDescent="0.35">
      <c r="A5" s="92"/>
      <c r="B5" s="73" t="s">
        <v>53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4"/>
      <c r="U5" s="94"/>
      <c r="V5" s="93"/>
    </row>
    <row r="6" spans="1:27" ht="15.5" x14ac:dyDescent="0.35">
      <c r="A6" s="92"/>
      <c r="B6" s="123" t="s">
        <v>83</v>
      </c>
      <c r="C6" s="12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4"/>
      <c r="U6" s="94"/>
      <c r="V6" s="93"/>
    </row>
    <row r="7" spans="1:27" ht="15.5" x14ac:dyDescent="0.35">
      <c r="A7" s="92"/>
      <c r="B7" s="95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4"/>
      <c r="U7" s="94"/>
      <c r="V7" s="93"/>
    </row>
    <row r="8" spans="1:27" ht="15.5" x14ac:dyDescent="0.35">
      <c r="A8" s="96"/>
      <c r="B8" s="97" t="s">
        <v>0</v>
      </c>
      <c r="C8" s="124" t="s">
        <v>78</v>
      </c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98"/>
      <c r="S8" s="98"/>
      <c r="T8" s="99">
        <v>1.4098999999999999</v>
      </c>
      <c r="U8" s="100"/>
      <c r="V8" s="98"/>
    </row>
    <row r="9" spans="1:27" s="4" customFormat="1" ht="15" customHeight="1" x14ac:dyDescent="0.35">
      <c r="A9" s="101" t="s">
        <v>1</v>
      </c>
      <c r="B9" s="102" t="s">
        <v>2</v>
      </c>
      <c r="C9" s="103" t="s">
        <v>3</v>
      </c>
      <c r="D9" s="103" t="s">
        <v>4</v>
      </c>
      <c r="E9" s="103" t="s">
        <v>5</v>
      </c>
      <c r="F9" s="103" t="s">
        <v>6</v>
      </c>
      <c r="G9" s="103" t="s">
        <v>7</v>
      </c>
      <c r="H9" s="103"/>
      <c r="I9" s="103" t="s">
        <v>8</v>
      </c>
      <c r="J9" s="103"/>
      <c r="K9" s="103" t="s">
        <v>9</v>
      </c>
      <c r="L9" s="103"/>
      <c r="M9" s="103" t="s">
        <v>10</v>
      </c>
      <c r="N9" s="103"/>
      <c r="O9" s="103" t="s">
        <v>11</v>
      </c>
      <c r="P9" s="103"/>
      <c r="Q9" s="103" t="s">
        <v>12</v>
      </c>
      <c r="R9" s="103"/>
      <c r="S9" s="103" t="s">
        <v>13</v>
      </c>
      <c r="T9" s="104" t="s">
        <v>14</v>
      </c>
      <c r="U9" s="104" t="s">
        <v>15</v>
      </c>
      <c r="V9" s="103" t="s">
        <v>32</v>
      </c>
    </row>
    <row r="10" spans="1:27" ht="22.5" customHeight="1" x14ac:dyDescent="0.35">
      <c r="A10" s="127">
        <v>615300</v>
      </c>
      <c r="B10" s="128" t="s">
        <v>89</v>
      </c>
      <c r="C10" s="129" t="s">
        <v>102</v>
      </c>
      <c r="D10" s="129">
        <v>30</v>
      </c>
      <c r="E10" s="129" t="s">
        <v>16</v>
      </c>
      <c r="F10" s="129">
        <v>1</v>
      </c>
      <c r="G10" s="130"/>
      <c r="H10" s="131" t="s">
        <v>17</v>
      </c>
      <c r="I10" s="130"/>
      <c r="J10" s="131" t="s">
        <v>18</v>
      </c>
      <c r="K10" s="106">
        <f>I10*G10</f>
        <v>0</v>
      </c>
      <c r="L10" s="131" t="s">
        <v>19</v>
      </c>
      <c r="M10" s="129">
        <v>156</v>
      </c>
      <c r="N10" s="131" t="s">
        <v>18</v>
      </c>
      <c r="O10" s="106">
        <f t="shared" ref="O10:O23" si="0">K10/M10</f>
        <v>0</v>
      </c>
      <c r="P10" s="131" t="s">
        <v>17</v>
      </c>
      <c r="Q10" s="132">
        <v>18.079999999999998</v>
      </c>
      <c r="R10" s="131" t="s">
        <v>18</v>
      </c>
      <c r="S10" s="106">
        <f t="shared" ref="S10:S23" si="1">O10*Q10</f>
        <v>0</v>
      </c>
      <c r="T10" s="133">
        <f t="shared" ref="T10:T17" si="2">ROUND(ROUND(Q10*0.6,2)*$T$8,2)+ROUND(ROUND(Q10*0.4,2)*$T$8,2)</f>
        <v>25.490000000000002</v>
      </c>
      <c r="U10" s="107">
        <f t="shared" ref="U10:U23" si="3">SUM(T10*O10)</f>
        <v>0</v>
      </c>
      <c r="V10" s="129" t="s">
        <v>33</v>
      </c>
      <c r="W10" s="134"/>
      <c r="X10" s="134"/>
      <c r="Y10" s="134"/>
      <c r="Z10" s="134"/>
      <c r="AA10" s="134"/>
    </row>
    <row r="11" spans="1:27" ht="22.5" customHeight="1" x14ac:dyDescent="0.35">
      <c r="A11" s="5">
        <v>615400</v>
      </c>
      <c r="B11" s="6" t="s">
        <v>108</v>
      </c>
      <c r="C11" s="7" t="s">
        <v>105</v>
      </c>
      <c r="D11" s="7">
        <v>30</v>
      </c>
      <c r="E11" s="7" t="s">
        <v>97</v>
      </c>
      <c r="F11" s="7">
        <v>0.5</v>
      </c>
      <c r="G11" s="105"/>
      <c r="H11" s="93" t="s">
        <v>17</v>
      </c>
      <c r="I11" s="105"/>
      <c r="J11" s="93" t="s">
        <v>18</v>
      </c>
      <c r="K11" s="106">
        <f>I11*G11</f>
        <v>0</v>
      </c>
      <c r="L11" s="93" t="s">
        <v>19</v>
      </c>
      <c r="M11" s="7">
        <v>214</v>
      </c>
      <c r="N11" s="93" t="s">
        <v>18</v>
      </c>
      <c r="O11" s="106">
        <f t="shared" ref="O11:O12" si="4">K11/M11</f>
        <v>0</v>
      </c>
      <c r="P11" s="93" t="s">
        <v>17</v>
      </c>
      <c r="Q11" s="11">
        <v>26.39</v>
      </c>
      <c r="R11" s="93" t="s">
        <v>18</v>
      </c>
      <c r="S11" s="106">
        <f t="shared" ref="S11:S12" si="5">O11*Q11</f>
        <v>0</v>
      </c>
      <c r="T11" s="94">
        <f t="shared" ref="T11:T12" si="6">ROUND(ROUND(Q11*0.6,2)*$T$8,2)+ROUND(ROUND(Q11*0.4,2)*$T$8,2)</f>
        <v>37.21</v>
      </c>
      <c r="U11" s="107">
        <f t="shared" ref="U11:U12" si="7">SUM(T11*O11)</f>
        <v>0</v>
      </c>
      <c r="V11" s="7" t="s">
        <v>33</v>
      </c>
    </row>
    <row r="12" spans="1:27" ht="22.5" customHeight="1" x14ac:dyDescent="0.35">
      <c r="A12" s="5">
        <v>615600</v>
      </c>
      <c r="B12" s="6" t="s">
        <v>109</v>
      </c>
      <c r="C12" s="7" t="s">
        <v>106</v>
      </c>
      <c r="D12" s="7">
        <v>30</v>
      </c>
      <c r="E12" s="7" t="s">
        <v>16</v>
      </c>
      <c r="F12" s="7">
        <v>1</v>
      </c>
      <c r="G12" s="105"/>
      <c r="H12" s="93" t="s">
        <v>17</v>
      </c>
      <c r="I12" s="105"/>
      <c r="J12" s="93" t="s">
        <v>18</v>
      </c>
      <c r="K12" s="106">
        <f>I12*G12</f>
        <v>0</v>
      </c>
      <c r="L12" s="93" t="s">
        <v>19</v>
      </c>
      <c r="M12" s="7">
        <v>156</v>
      </c>
      <c r="N12" s="93" t="s">
        <v>18</v>
      </c>
      <c r="O12" s="106">
        <f t="shared" si="4"/>
        <v>0</v>
      </c>
      <c r="P12" s="93" t="s">
        <v>17</v>
      </c>
      <c r="Q12" s="11">
        <v>19.38</v>
      </c>
      <c r="R12" s="93" t="s">
        <v>18</v>
      </c>
      <c r="S12" s="106">
        <f t="shared" si="5"/>
        <v>0</v>
      </c>
      <c r="T12" s="94">
        <f t="shared" si="6"/>
        <v>27.33</v>
      </c>
      <c r="U12" s="107">
        <f t="shared" si="7"/>
        <v>0</v>
      </c>
      <c r="V12" s="7" t="s">
        <v>33</v>
      </c>
    </row>
    <row r="13" spans="1:27" ht="22.5" customHeight="1" x14ac:dyDescent="0.35">
      <c r="A13" s="5">
        <v>625300</v>
      </c>
      <c r="B13" s="6" t="s">
        <v>110</v>
      </c>
      <c r="C13" s="7" t="s">
        <v>103</v>
      </c>
      <c r="D13" s="7">
        <v>30</v>
      </c>
      <c r="E13" s="7" t="s">
        <v>16</v>
      </c>
      <c r="F13" s="7">
        <v>1</v>
      </c>
      <c r="G13" s="105"/>
      <c r="H13" s="93" t="s">
        <v>17</v>
      </c>
      <c r="I13" s="105"/>
      <c r="J13" s="93" t="s">
        <v>18</v>
      </c>
      <c r="K13" s="106">
        <f>I13*G13</f>
        <v>0</v>
      </c>
      <c r="L13" s="93" t="s">
        <v>19</v>
      </c>
      <c r="M13" s="7">
        <v>156</v>
      </c>
      <c r="N13" s="93" t="s">
        <v>18</v>
      </c>
      <c r="O13" s="106">
        <f>K13/M13</f>
        <v>0</v>
      </c>
      <c r="P13" s="93" t="s">
        <v>17</v>
      </c>
      <c r="Q13" s="11">
        <v>18.079999999999998</v>
      </c>
      <c r="R13" s="93" t="s">
        <v>18</v>
      </c>
      <c r="S13" s="106">
        <f>O13*Q13</f>
        <v>0</v>
      </c>
      <c r="T13" s="94">
        <f t="shared" si="2"/>
        <v>25.490000000000002</v>
      </c>
      <c r="U13" s="107">
        <f>SUM(T13*O13)</f>
        <v>0</v>
      </c>
      <c r="V13" s="7" t="s">
        <v>33</v>
      </c>
    </row>
    <row r="14" spans="1:27" s="85" customFormat="1" ht="22.5" customHeight="1" x14ac:dyDescent="0.35">
      <c r="A14" s="5">
        <v>665400</v>
      </c>
      <c r="B14" s="6" t="s">
        <v>90</v>
      </c>
      <c r="C14" s="7" t="s">
        <v>20</v>
      </c>
      <c r="D14" s="7">
        <v>30</v>
      </c>
      <c r="E14" s="7" t="s">
        <v>16</v>
      </c>
      <c r="F14" s="7">
        <v>1</v>
      </c>
      <c r="G14" s="105"/>
      <c r="H14" s="93" t="s">
        <v>17</v>
      </c>
      <c r="I14" s="105"/>
      <c r="J14" s="93" t="s">
        <v>18</v>
      </c>
      <c r="K14" s="106">
        <f t="shared" ref="K14:K23" si="8">I14*G14</f>
        <v>0</v>
      </c>
      <c r="L14" s="93" t="s">
        <v>19</v>
      </c>
      <c r="M14" s="7">
        <v>156</v>
      </c>
      <c r="N14" s="93" t="s">
        <v>18</v>
      </c>
      <c r="O14" s="106">
        <f t="shared" si="0"/>
        <v>0</v>
      </c>
      <c r="P14" s="93" t="s">
        <v>17</v>
      </c>
      <c r="Q14" s="11">
        <v>18.079999999999998</v>
      </c>
      <c r="R14" s="93" t="s">
        <v>18</v>
      </c>
      <c r="S14" s="106">
        <f t="shared" si="1"/>
        <v>0</v>
      </c>
      <c r="T14" s="94">
        <f t="shared" si="2"/>
        <v>25.490000000000002</v>
      </c>
      <c r="U14" s="107">
        <f t="shared" si="3"/>
        <v>0</v>
      </c>
      <c r="V14" s="7" t="s">
        <v>33</v>
      </c>
    </row>
    <row r="15" spans="1:27" ht="22.5" customHeight="1" x14ac:dyDescent="0.35">
      <c r="A15" s="5">
        <v>110452</v>
      </c>
      <c r="B15" s="6" t="s">
        <v>91</v>
      </c>
      <c r="C15" s="7" t="s">
        <v>104</v>
      </c>
      <c r="D15" s="7">
        <v>30</v>
      </c>
      <c r="E15" s="7" t="s">
        <v>16</v>
      </c>
      <c r="F15" s="7">
        <v>1</v>
      </c>
      <c r="G15" s="105"/>
      <c r="H15" s="93" t="s">
        <v>17</v>
      </c>
      <c r="I15" s="105"/>
      <c r="J15" s="93" t="s">
        <v>18</v>
      </c>
      <c r="K15" s="106">
        <f t="shared" si="8"/>
        <v>0</v>
      </c>
      <c r="L15" s="93" t="s">
        <v>19</v>
      </c>
      <c r="M15" s="7">
        <v>104</v>
      </c>
      <c r="N15" s="93" t="s">
        <v>18</v>
      </c>
      <c r="O15" s="106">
        <f t="shared" si="0"/>
        <v>0</v>
      </c>
      <c r="P15" s="93" t="s">
        <v>17</v>
      </c>
      <c r="Q15" s="11">
        <v>25.7</v>
      </c>
      <c r="R15" s="93" t="s">
        <v>18</v>
      </c>
      <c r="S15" s="106">
        <f t="shared" si="1"/>
        <v>0</v>
      </c>
      <c r="T15" s="94">
        <f t="shared" si="2"/>
        <v>36.229999999999997</v>
      </c>
      <c r="U15" s="107">
        <f t="shared" si="3"/>
        <v>0</v>
      </c>
      <c r="V15" s="7" t="s">
        <v>33</v>
      </c>
    </row>
    <row r="16" spans="1:27" ht="22.5" customHeight="1" x14ac:dyDescent="0.35">
      <c r="A16" s="5">
        <v>1230</v>
      </c>
      <c r="B16" s="6" t="s">
        <v>92</v>
      </c>
      <c r="C16" s="7" t="s">
        <v>85</v>
      </c>
      <c r="D16" s="7">
        <v>30</v>
      </c>
      <c r="E16" s="7" t="s">
        <v>16</v>
      </c>
      <c r="F16" s="7">
        <v>0</v>
      </c>
      <c r="G16" s="105"/>
      <c r="H16" s="93" t="s">
        <v>17</v>
      </c>
      <c r="I16" s="105"/>
      <c r="J16" s="93" t="s">
        <v>18</v>
      </c>
      <c r="K16" s="106">
        <f t="shared" si="8"/>
        <v>0</v>
      </c>
      <c r="L16" s="93" t="s">
        <v>19</v>
      </c>
      <c r="M16" s="7">
        <v>194</v>
      </c>
      <c r="N16" s="93" t="s">
        <v>18</v>
      </c>
      <c r="O16" s="106">
        <f t="shared" si="0"/>
        <v>0</v>
      </c>
      <c r="P16" s="93" t="s">
        <v>17</v>
      </c>
      <c r="Q16" s="11">
        <v>32.090000000000003</v>
      </c>
      <c r="R16" s="93" t="s">
        <v>18</v>
      </c>
      <c r="S16" s="106">
        <f t="shared" si="1"/>
        <v>0</v>
      </c>
      <c r="T16" s="94">
        <f t="shared" si="2"/>
        <v>45.24</v>
      </c>
      <c r="U16" s="107">
        <f t="shared" si="3"/>
        <v>0</v>
      </c>
      <c r="V16" s="7" t="s">
        <v>33</v>
      </c>
    </row>
    <row r="17" spans="1:25" ht="22.5" customHeight="1" x14ac:dyDescent="0.35">
      <c r="A17" s="5">
        <v>7516</v>
      </c>
      <c r="B17" s="6" t="s">
        <v>93</v>
      </c>
      <c r="C17" s="7" t="s">
        <v>107</v>
      </c>
      <c r="D17" s="7">
        <v>30</v>
      </c>
      <c r="E17" s="7" t="s">
        <v>16</v>
      </c>
      <c r="F17" s="7">
        <v>1</v>
      </c>
      <c r="G17" s="105"/>
      <c r="H17" s="93" t="s">
        <v>17</v>
      </c>
      <c r="I17" s="105"/>
      <c r="J17" s="93" t="s">
        <v>18</v>
      </c>
      <c r="K17" s="106">
        <f t="shared" si="8"/>
        <v>0</v>
      </c>
      <c r="L17" s="93" t="s">
        <v>19</v>
      </c>
      <c r="M17" s="7">
        <v>120</v>
      </c>
      <c r="N17" s="93" t="s">
        <v>18</v>
      </c>
      <c r="O17" s="106">
        <f t="shared" si="0"/>
        <v>0</v>
      </c>
      <c r="P17" s="93" t="s">
        <v>17</v>
      </c>
      <c r="Q17" s="11">
        <v>29.71</v>
      </c>
      <c r="R17" s="93" t="s">
        <v>18</v>
      </c>
      <c r="S17" s="106">
        <f t="shared" si="1"/>
        <v>0</v>
      </c>
      <c r="T17" s="94">
        <f t="shared" si="2"/>
        <v>41.89</v>
      </c>
      <c r="U17" s="107">
        <f t="shared" si="3"/>
        <v>0</v>
      </c>
      <c r="V17" s="7" t="s">
        <v>34</v>
      </c>
    </row>
    <row r="18" spans="1:25" ht="22.5" customHeight="1" x14ac:dyDescent="0.35">
      <c r="A18" s="5">
        <v>7518</v>
      </c>
      <c r="B18" s="6" t="s">
        <v>94</v>
      </c>
      <c r="C18" s="7" t="s">
        <v>86</v>
      </c>
      <c r="D18" s="7">
        <v>30</v>
      </c>
      <c r="E18" s="7" t="s">
        <v>16</v>
      </c>
      <c r="F18" s="7">
        <v>1</v>
      </c>
      <c r="G18" s="105"/>
      <c r="H18" s="93" t="s">
        <v>17</v>
      </c>
      <c r="I18" s="105"/>
      <c r="J18" s="93" t="s">
        <v>18</v>
      </c>
      <c r="K18" s="106">
        <f t="shared" si="8"/>
        <v>0</v>
      </c>
      <c r="L18" s="93" t="s">
        <v>19</v>
      </c>
      <c r="M18" s="7">
        <v>102</v>
      </c>
      <c r="N18" s="93" t="s">
        <v>18</v>
      </c>
      <c r="O18" s="106">
        <f t="shared" si="0"/>
        <v>0</v>
      </c>
      <c r="P18" s="93" t="s">
        <v>17</v>
      </c>
      <c r="Q18" s="11">
        <v>29.71</v>
      </c>
      <c r="R18" s="93" t="s">
        <v>18</v>
      </c>
      <c r="S18" s="106">
        <f t="shared" si="1"/>
        <v>0</v>
      </c>
      <c r="T18" s="94">
        <f t="shared" ref="T18:T23" si="9">ROUND(Q18*$T$8,2)</f>
        <v>41.89</v>
      </c>
      <c r="U18" s="107">
        <f t="shared" si="3"/>
        <v>0</v>
      </c>
      <c r="V18" s="7" t="s">
        <v>34</v>
      </c>
    </row>
    <row r="19" spans="1:25" ht="22.5" customHeight="1" x14ac:dyDescent="0.35">
      <c r="A19" s="5">
        <v>7522</v>
      </c>
      <c r="B19" s="6" t="s">
        <v>111</v>
      </c>
      <c r="C19" s="7" t="s">
        <v>99</v>
      </c>
      <c r="D19" s="7">
        <v>30</v>
      </c>
      <c r="E19" s="7" t="s">
        <v>16</v>
      </c>
      <c r="F19" s="7">
        <v>1</v>
      </c>
      <c r="G19" s="105"/>
      <c r="H19" s="93" t="s">
        <v>17</v>
      </c>
      <c r="I19" s="105"/>
      <c r="J19" s="93" t="s">
        <v>18</v>
      </c>
      <c r="K19" s="106">
        <f t="shared" si="8"/>
        <v>0</v>
      </c>
      <c r="L19" s="93" t="s">
        <v>19</v>
      </c>
      <c r="M19" s="7">
        <v>113</v>
      </c>
      <c r="N19" s="93" t="s">
        <v>18</v>
      </c>
      <c r="O19" s="106">
        <f t="shared" si="0"/>
        <v>0</v>
      </c>
      <c r="P19" s="93" t="s">
        <v>17</v>
      </c>
      <c r="Q19" s="11">
        <v>33.28</v>
      </c>
      <c r="R19" s="93" t="s">
        <v>18</v>
      </c>
      <c r="S19" s="106">
        <f t="shared" si="1"/>
        <v>0</v>
      </c>
      <c r="T19" s="94">
        <f t="shared" si="9"/>
        <v>46.92</v>
      </c>
      <c r="U19" s="107">
        <f t="shared" si="3"/>
        <v>0</v>
      </c>
      <c r="V19" s="7" t="s">
        <v>34</v>
      </c>
    </row>
    <row r="20" spans="1:25" ht="22.5" customHeight="1" x14ac:dyDescent="0.35">
      <c r="A20" s="5">
        <v>7527</v>
      </c>
      <c r="B20" s="6" t="s">
        <v>88</v>
      </c>
      <c r="C20" s="7" t="s">
        <v>101</v>
      </c>
      <c r="D20" s="7">
        <v>30</v>
      </c>
      <c r="E20" s="7" t="s">
        <v>16</v>
      </c>
      <c r="F20" s="7">
        <v>1</v>
      </c>
      <c r="G20" s="105"/>
      <c r="H20" s="93" t="s">
        <v>17</v>
      </c>
      <c r="I20" s="105"/>
      <c r="J20" s="93" t="s">
        <v>18</v>
      </c>
      <c r="K20" s="106"/>
      <c r="L20" s="93" t="s">
        <v>19</v>
      </c>
      <c r="M20" s="7">
        <v>100</v>
      </c>
      <c r="N20" s="93" t="s">
        <v>18</v>
      </c>
      <c r="O20" s="106">
        <f t="shared" si="0"/>
        <v>0</v>
      </c>
      <c r="P20" s="93" t="s">
        <v>17</v>
      </c>
      <c r="Q20" s="11">
        <v>30.34</v>
      </c>
      <c r="R20" s="93" t="s">
        <v>18</v>
      </c>
      <c r="S20" s="106">
        <f t="shared" si="1"/>
        <v>0</v>
      </c>
      <c r="T20" s="94">
        <f t="shared" si="9"/>
        <v>42.78</v>
      </c>
      <c r="U20" s="107"/>
      <c r="V20" s="7" t="s">
        <v>34</v>
      </c>
    </row>
    <row r="21" spans="1:25" ht="22.5" customHeight="1" x14ac:dyDescent="0.35">
      <c r="A21" s="5">
        <v>7572</v>
      </c>
      <c r="B21" s="6" t="s">
        <v>112</v>
      </c>
      <c r="C21" s="7" t="s">
        <v>100</v>
      </c>
      <c r="D21" s="7">
        <v>30</v>
      </c>
      <c r="E21" s="7" t="s">
        <v>16</v>
      </c>
      <c r="F21" s="7">
        <v>1</v>
      </c>
      <c r="G21" s="105"/>
      <c r="H21" s="93" t="s">
        <v>17</v>
      </c>
      <c r="I21" s="105"/>
      <c r="J21" s="93" t="s">
        <v>18</v>
      </c>
      <c r="K21" s="106">
        <f t="shared" ref="K21:K22" si="10">I21*G21</f>
        <v>0</v>
      </c>
      <c r="L21" s="93" t="s">
        <v>19</v>
      </c>
      <c r="M21" s="7">
        <v>110</v>
      </c>
      <c r="N21" s="93" t="s">
        <v>18</v>
      </c>
      <c r="O21" s="106">
        <f t="shared" ref="O21:O22" si="11">K21/M21</f>
        <v>0</v>
      </c>
      <c r="P21" s="93" t="s">
        <v>17</v>
      </c>
      <c r="Q21" s="11">
        <v>32.14</v>
      </c>
      <c r="R21" s="93" t="s">
        <v>18</v>
      </c>
      <c r="S21" s="106">
        <f t="shared" si="1"/>
        <v>0</v>
      </c>
      <c r="T21" s="94">
        <f t="shared" si="9"/>
        <v>45.31</v>
      </c>
      <c r="U21" s="107">
        <f t="shared" si="3"/>
        <v>0</v>
      </c>
      <c r="V21" s="7" t="s">
        <v>34</v>
      </c>
    </row>
    <row r="22" spans="1:25" ht="22.5" customHeight="1" x14ac:dyDescent="0.35">
      <c r="A22" s="5">
        <v>7526</v>
      </c>
      <c r="B22" s="6" t="s">
        <v>87</v>
      </c>
      <c r="C22" s="7" t="s">
        <v>107</v>
      </c>
      <c r="D22" s="7">
        <v>30</v>
      </c>
      <c r="E22" s="7" t="s">
        <v>16</v>
      </c>
      <c r="F22" s="7">
        <v>1</v>
      </c>
      <c r="G22" s="105"/>
      <c r="H22" s="93" t="s">
        <v>17</v>
      </c>
      <c r="I22" s="105"/>
      <c r="J22" s="93" t="s">
        <v>18</v>
      </c>
      <c r="K22" s="106">
        <f t="shared" si="10"/>
        <v>0</v>
      </c>
      <c r="L22" s="93" t="s">
        <v>19</v>
      </c>
      <c r="M22" s="7">
        <v>120</v>
      </c>
      <c r="N22" s="93" t="s">
        <v>18</v>
      </c>
      <c r="O22" s="106">
        <f t="shared" si="11"/>
        <v>0</v>
      </c>
      <c r="P22" s="93" t="s">
        <v>17</v>
      </c>
      <c r="Q22" s="11">
        <v>31.24</v>
      </c>
      <c r="R22" s="93" t="s">
        <v>18</v>
      </c>
      <c r="S22" s="106">
        <f t="shared" si="1"/>
        <v>0</v>
      </c>
      <c r="T22" s="94">
        <f t="shared" si="9"/>
        <v>44.05</v>
      </c>
      <c r="U22" s="107">
        <f t="shared" si="3"/>
        <v>0</v>
      </c>
      <c r="V22" s="7" t="s">
        <v>35</v>
      </c>
    </row>
    <row r="23" spans="1:25" ht="22.5" customHeight="1" x14ac:dyDescent="0.35">
      <c r="A23" s="5">
        <v>110458</v>
      </c>
      <c r="B23" s="6" t="s">
        <v>95</v>
      </c>
      <c r="C23" s="7" t="s">
        <v>104</v>
      </c>
      <c r="D23" s="7">
        <v>30</v>
      </c>
      <c r="E23" s="7" t="s">
        <v>16</v>
      </c>
      <c r="F23" s="7">
        <v>1</v>
      </c>
      <c r="G23" s="105"/>
      <c r="H23" s="93" t="s">
        <v>17</v>
      </c>
      <c r="I23" s="105"/>
      <c r="J23" s="93" t="s">
        <v>18</v>
      </c>
      <c r="K23" s="106">
        <f t="shared" si="8"/>
        <v>0</v>
      </c>
      <c r="L23" s="93" t="s">
        <v>19</v>
      </c>
      <c r="M23" s="7">
        <v>104</v>
      </c>
      <c r="N23" s="93" t="s">
        <v>18</v>
      </c>
      <c r="O23" s="106">
        <f t="shared" si="0"/>
        <v>0</v>
      </c>
      <c r="P23" s="93" t="s">
        <v>17</v>
      </c>
      <c r="Q23" s="11">
        <v>31.17</v>
      </c>
      <c r="R23" s="93" t="s">
        <v>18</v>
      </c>
      <c r="S23" s="106">
        <f t="shared" si="1"/>
        <v>0</v>
      </c>
      <c r="T23" s="94">
        <f t="shared" si="9"/>
        <v>43.95</v>
      </c>
      <c r="U23" s="107">
        <f t="shared" si="3"/>
        <v>0</v>
      </c>
      <c r="V23" s="7" t="s">
        <v>35</v>
      </c>
    </row>
    <row r="24" spans="1:25" ht="22.5" customHeight="1" thickBot="1" x14ac:dyDescent="0.4">
      <c r="A24" s="92"/>
      <c r="B24" s="95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4"/>
      <c r="U24" s="94"/>
      <c r="V24" s="93"/>
    </row>
    <row r="25" spans="1:25" ht="30" customHeight="1" thickBot="1" x14ac:dyDescent="0.4">
      <c r="A25" s="92"/>
      <c r="B25" s="108" t="s">
        <v>45</v>
      </c>
      <c r="C25" s="109">
        <f>SUM((S17:S21))+SUM(S10:S16)*0.6</f>
        <v>0</v>
      </c>
      <c r="D25" s="110" t="s">
        <v>47</v>
      </c>
      <c r="E25" s="111">
        <f>SUM((U17:U21))+SUM(U10:U16)*0.6</f>
        <v>0</v>
      </c>
      <c r="F25" s="112">
        <f>IFERROR((C25/SUM(C25+C26)),0)</f>
        <v>0</v>
      </c>
      <c r="G25" s="113" t="s">
        <v>81</v>
      </c>
      <c r="H25" s="93"/>
      <c r="I25" s="93"/>
      <c r="J25" s="93"/>
      <c r="K25" s="93"/>
      <c r="L25" s="93"/>
      <c r="M25" s="93"/>
      <c r="N25" s="93"/>
      <c r="O25" s="93"/>
      <c r="P25" s="93"/>
      <c r="Q25" s="114" t="s">
        <v>34</v>
      </c>
      <c r="R25" s="114"/>
      <c r="S25" s="114">
        <f>SUM(S10:S17)/2</f>
        <v>0</v>
      </c>
      <c r="T25" s="114"/>
      <c r="U25" s="115"/>
      <c r="V25" s="93"/>
      <c r="Y25" s="9" t="s">
        <v>48</v>
      </c>
    </row>
    <row r="26" spans="1:25" ht="30" customHeight="1" thickBot="1" x14ac:dyDescent="0.4">
      <c r="A26" s="92"/>
      <c r="B26" s="116" t="s">
        <v>46</v>
      </c>
      <c r="C26" s="117">
        <f>SUM(S22:S23)+SUM(S10:S16)*0.4</f>
        <v>0</v>
      </c>
      <c r="D26" s="118" t="s">
        <v>47</v>
      </c>
      <c r="E26" s="119">
        <f>SUM(U22:U23)+SUM(U10:U16)*0.4</f>
        <v>0</v>
      </c>
      <c r="F26" s="112">
        <f>IFERROR((C26/SUM(C25+C26)),0)</f>
        <v>0</v>
      </c>
      <c r="G26" s="120" t="s">
        <v>82</v>
      </c>
      <c r="H26" s="93"/>
      <c r="I26" s="93"/>
      <c r="J26" s="93"/>
      <c r="K26" s="93"/>
      <c r="L26" s="93"/>
      <c r="M26" s="93"/>
      <c r="N26" s="93"/>
      <c r="O26" s="93"/>
      <c r="P26" s="93"/>
      <c r="Q26" s="114" t="s">
        <v>33</v>
      </c>
      <c r="R26" s="114"/>
      <c r="S26" s="114"/>
      <c r="T26" s="114"/>
      <c r="U26" s="121"/>
      <c r="V26" s="93"/>
    </row>
    <row r="27" spans="1:25" ht="30" customHeight="1" x14ac:dyDescent="0.35">
      <c r="A27" s="125"/>
      <c r="B27" s="125"/>
    </row>
    <row r="28" spans="1:25" x14ac:dyDescent="0.35">
      <c r="N28" s="7" t="s">
        <v>22</v>
      </c>
    </row>
    <row r="34" spans="1:2" x14ac:dyDescent="0.35">
      <c r="A34" s="125"/>
      <c r="B34" s="125"/>
    </row>
    <row r="35" spans="1:2" x14ac:dyDescent="0.35">
      <c r="A35" s="125"/>
      <c r="B35" s="125"/>
    </row>
    <row r="36" spans="1:2" x14ac:dyDescent="0.35">
      <c r="A36" s="125"/>
      <c r="B36" s="125"/>
    </row>
    <row r="37" spans="1:2" x14ac:dyDescent="0.35">
      <c r="A37" s="125"/>
      <c r="B37" s="125"/>
    </row>
    <row r="38" spans="1:2" x14ac:dyDescent="0.35">
      <c r="A38" s="125"/>
      <c r="B38" s="125"/>
    </row>
  </sheetData>
  <protectedRanges>
    <protectedRange sqref="I13 G13" name="Range1"/>
    <protectedRange sqref="B13" name="Range1_2_3_1_1"/>
    <protectedRange sqref="C13" name="Range1_2_2"/>
    <protectedRange sqref="V13" name="Range1_5_1"/>
  </protectedRanges>
  <mergeCells count="8">
    <mergeCell ref="B6:C6"/>
    <mergeCell ref="C8:Q8"/>
    <mergeCell ref="A38:B38"/>
    <mergeCell ref="A27:B27"/>
    <mergeCell ref="A34:B34"/>
    <mergeCell ref="A35:B35"/>
    <mergeCell ref="A36:B36"/>
    <mergeCell ref="A37:B37"/>
  </mergeCells>
  <pageMargins left="0.7" right="0.7" top="0.75" bottom="0.75" header="0.3" footer="0.3"/>
  <pageSetup orientation="portrait" r:id="rId1"/>
  <customProperties>
    <customPr name="Ibp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0"/>
  <sheetViews>
    <sheetView zoomScale="90" zoomScaleNormal="90" workbookViewId="0">
      <pane ySplit="9" topLeftCell="A10" activePane="bottomLeft" state="frozen"/>
      <selection pane="bottomLeft" activeCell="B1" sqref="B1"/>
    </sheetView>
  </sheetViews>
  <sheetFormatPr defaultColWidth="9.1796875" defaultRowHeight="14.5" x14ac:dyDescent="0.35"/>
  <cols>
    <col min="1" max="1" width="9.1796875" style="5"/>
    <col min="2" max="2" width="44.81640625" style="6" customWidth="1"/>
    <col min="3" max="3" width="25.453125" style="7" customWidth="1"/>
    <col min="4" max="4" width="9.1796875" style="7"/>
    <col min="5" max="5" width="11.1796875" style="7" bestFit="1" customWidth="1"/>
    <col min="6" max="6" width="8" style="7" customWidth="1"/>
    <col min="7" max="7" width="10.54296875" style="7" customWidth="1"/>
    <col min="8" max="8" width="2" style="7" customWidth="1"/>
    <col min="9" max="9" width="9.1796875" style="7"/>
    <col min="10" max="10" width="2" style="7" customWidth="1"/>
    <col min="11" max="11" width="9.1796875" style="7"/>
    <col min="12" max="12" width="2" style="7" customWidth="1"/>
    <col min="13" max="13" width="9.1796875" style="7"/>
    <col min="14" max="14" width="2" style="7" customWidth="1"/>
    <col min="15" max="15" width="9.1796875" style="7"/>
    <col min="16" max="16" width="11" style="8" customWidth="1"/>
    <col min="17" max="17" width="14.1796875" style="8" bestFit="1" customWidth="1"/>
    <col min="18" max="18" width="9.1796875" style="7"/>
    <col min="19" max="16384" width="9.1796875" style="9"/>
  </cols>
  <sheetData>
    <row r="1" spans="1:20" ht="15.5" x14ac:dyDescent="0.35">
      <c r="B1" s="19" t="s">
        <v>49</v>
      </c>
    </row>
    <row r="2" spans="1:20" ht="15.5" x14ac:dyDescent="0.35">
      <c r="B2" s="73" t="s">
        <v>56</v>
      </c>
    </row>
    <row r="3" spans="1:20" ht="15.5" x14ac:dyDescent="0.35">
      <c r="B3" s="73" t="s">
        <v>96</v>
      </c>
      <c r="G3" s="9" t="s">
        <v>98</v>
      </c>
      <c r="H3" s="9"/>
      <c r="I3" s="9"/>
    </row>
    <row r="4" spans="1:20" ht="15.5" x14ac:dyDescent="0.35">
      <c r="B4" s="73" t="s">
        <v>84</v>
      </c>
    </row>
    <row r="5" spans="1:20" ht="15.5" x14ac:dyDescent="0.35">
      <c r="B5" s="123" t="s">
        <v>83</v>
      </c>
      <c r="C5" s="123"/>
    </row>
    <row r="6" spans="1:20" ht="15.5" x14ac:dyDescent="0.35">
      <c r="B6" s="122"/>
      <c r="C6" s="122"/>
    </row>
    <row r="8" spans="1:20" s="4" customFormat="1" ht="15.75" customHeight="1" x14ac:dyDescent="0.35">
      <c r="A8" s="54"/>
      <c r="B8" s="55" t="s">
        <v>0</v>
      </c>
      <c r="C8" s="126" t="s">
        <v>78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56"/>
      <c r="O8" s="56"/>
      <c r="P8" s="58">
        <v>1.4098999999999999</v>
      </c>
      <c r="Q8" s="57"/>
      <c r="R8" s="56"/>
    </row>
    <row r="9" spans="1:20" s="1" customFormat="1" ht="44.25" customHeight="1" x14ac:dyDescent="0.35">
      <c r="A9" s="74" t="s">
        <v>1</v>
      </c>
      <c r="B9" s="75" t="s">
        <v>2</v>
      </c>
      <c r="C9" s="76" t="s">
        <v>3</v>
      </c>
      <c r="D9" s="76" t="s">
        <v>4</v>
      </c>
      <c r="E9" s="76" t="s">
        <v>5</v>
      </c>
      <c r="F9" s="76" t="s">
        <v>6</v>
      </c>
      <c r="G9" s="76" t="s">
        <v>113</v>
      </c>
      <c r="H9" s="76"/>
      <c r="I9" s="76" t="s">
        <v>12</v>
      </c>
      <c r="J9" s="76"/>
      <c r="K9" s="76" t="s">
        <v>11</v>
      </c>
      <c r="L9" s="76"/>
      <c r="M9" s="76" t="s">
        <v>10</v>
      </c>
      <c r="N9" s="76"/>
      <c r="O9" s="76" t="s">
        <v>55</v>
      </c>
      <c r="P9" s="77" t="s">
        <v>14</v>
      </c>
      <c r="Q9" s="77" t="s">
        <v>15</v>
      </c>
      <c r="R9" s="76" t="s">
        <v>32</v>
      </c>
    </row>
    <row r="10" spans="1:20" ht="21" customHeight="1" x14ac:dyDescent="0.35">
      <c r="A10" s="5">
        <v>615300</v>
      </c>
      <c r="B10" s="6" t="s">
        <v>89</v>
      </c>
      <c r="C10" s="7" t="s">
        <v>102</v>
      </c>
      <c r="D10" s="7">
        <v>30</v>
      </c>
      <c r="E10" s="7" t="s">
        <v>16</v>
      </c>
      <c r="F10" s="7">
        <v>1</v>
      </c>
      <c r="G10" s="10"/>
      <c r="H10" s="7" t="s">
        <v>19</v>
      </c>
      <c r="I10" s="11">
        <v>18.079999999999998</v>
      </c>
      <c r="J10" s="7" t="s">
        <v>18</v>
      </c>
      <c r="K10" s="20">
        <f>G10/I10</f>
        <v>0</v>
      </c>
      <c r="L10" s="7" t="s">
        <v>17</v>
      </c>
      <c r="M10" s="7">
        <v>156</v>
      </c>
      <c r="N10" s="7" t="s">
        <v>18</v>
      </c>
      <c r="O10" s="20">
        <f t="shared" ref="O10:O23" si="0">K10*M10</f>
        <v>0</v>
      </c>
      <c r="P10" s="8">
        <f>ROUND(ROUND(I10*0.6,2)*$P$8,2)+ROUND(ROUND(I10*0.4,2)*$P$8,2)</f>
        <v>25.490000000000002</v>
      </c>
      <c r="Q10" s="12">
        <f t="shared" ref="Q10:Q23" si="1">K10*P10</f>
        <v>0</v>
      </c>
      <c r="R10" s="7" t="s">
        <v>33</v>
      </c>
    </row>
    <row r="11" spans="1:20" ht="21" customHeight="1" x14ac:dyDescent="0.35">
      <c r="A11" s="5">
        <v>615400</v>
      </c>
      <c r="B11" s="6" t="s">
        <v>108</v>
      </c>
      <c r="C11" s="7" t="s">
        <v>105</v>
      </c>
      <c r="D11" s="7">
        <v>30</v>
      </c>
      <c r="E11" s="7" t="s">
        <v>97</v>
      </c>
      <c r="F11" s="7">
        <v>0.5</v>
      </c>
      <c r="G11" s="10"/>
      <c r="H11" s="7" t="s">
        <v>19</v>
      </c>
      <c r="I11" s="11">
        <v>26.39</v>
      </c>
      <c r="K11" s="20">
        <f>G11/I11</f>
        <v>0</v>
      </c>
      <c r="L11" s="7" t="s">
        <v>17</v>
      </c>
      <c r="M11" s="7">
        <v>214</v>
      </c>
      <c r="N11" s="7" t="s">
        <v>18</v>
      </c>
      <c r="O11" s="20">
        <f t="shared" si="0"/>
        <v>0</v>
      </c>
      <c r="P11" s="8">
        <f t="shared" ref="P11:P12" si="2">ROUND(ROUND(I11*0.6,2)*$P$8,2)+ROUND(ROUND(I11*0.4,2)*$P$8,2)</f>
        <v>37.21</v>
      </c>
      <c r="Q11" s="12">
        <f t="shared" ref="Q11:Q12" si="3">K11*P11</f>
        <v>0</v>
      </c>
      <c r="R11" s="7" t="s">
        <v>33</v>
      </c>
    </row>
    <row r="12" spans="1:20" ht="21" customHeight="1" x14ac:dyDescent="0.35">
      <c r="A12" s="5">
        <v>615600</v>
      </c>
      <c r="B12" s="6" t="s">
        <v>109</v>
      </c>
      <c r="C12" s="7" t="s">
        <v>106</v>
      </c>
      <c r="D12" s="7">
        <v>30</v>
      </c>
      <c r="E12" s="7" t="s">
        <v>16</v>
      </c>
      <c r="F12" s="7">
        <v>1</v>
      </c>
      <c r="G12" s="10"/>
      <c r="H12" s="7" t="s">
        <v>19</v>
      </c>
      <c r="I12" s="11">
        <v>19.38</v>
      </c>
      <c r="K12" s="20">
        <f>G12/I12</f>
        <v>0</v>
      </c>
      <c r="L12" s="7" t="s">
        <v>17</v>
      </c>
      <c r="M12" s="7">
        <v>156</v>
      </c>
      <c r="N12" s="7" t="s">
        <v>18</v>
      </c>
      <c r="O12" s="20">
        <f t="shared" si="0"/>
        <v>0</v>
      </c>
      <c r="P12" s="8">
        <f t="shared" si="2"/>
        <v>27.33</v>
      </c>
      <c r="Q12" s="12">
        <f t="shared" si="3"/>
        <v>0</v>
      </c>
      <c r="R12" s="7" t="s">
        <v>33</v>
      </c>
    </row>
    <row r="13" spans="1:20" s="87" customFormat="1" ht="22.5" customHeight="1" x14ac:dyDescent="0.35">
      <c r="A13" s="5">
        <v>625300</v>
      </c>
      <c r="B13" s="6" t="s">
        <v>110</v>
      </c>
      <c r="C13" s="7" t="s">
        <v>103</v>
      </c>
      <c r="D13" s="7">
        <v>30</v>
      </c>
      <c r="E13" s="7" t="s">
        <v>16</v>
      </c>
      <c r="F13" s="7">
        <v>1</v>
      </c>
      <c r="G13" s="10"/>
      <c r="H13" s="7" t="s">
        <v>19</v>
      </c>
      <c r="I13" s="11">
        <v>18.079999999999998</v>
      </c>
      <c r="J13" s="7" t="s">
        <v>18</v>
      </c>
      <c r="K13" s="20">
        <f>G13/I13</f>
        <v>0</v>
      </c>
      <c r="L13" s="7" t="s">
        <v>17</v>
      </c>
      <c r="M13" s="7">
        <v>156</v>
      </c>
      <c r="N13" s="7" t="s">
        <v>18</v>
      </c>
      <c r="O13" s="20">
        <f>K13*M13</f>
        <v>0</v>
      </c>
      <c r="P13" s="8">
        <f>ROUND(ROUND(I13*0.6,2)*$P$8,2)+ROUND(ROUND(I13*0.4,2)*$P$8,2)</f>
        <v>25.490000000000002</v>
      </c>
      <c r="Q13" s="12">
        <f>K13*P13</f>
        <v>0</v>
      </c>
      <c r="R13" s="7" t="s">
        <v>33</v>
      </c>
      <c r="T13" s="9"/>
    </row>
    <row r="14" spans="1:20" ht="21" customHeight="1" x14ac:dyDescent="0.35">
      <c r="A14" s="5">
        <v>665400</v>
      </c>
      <c r="B14" s="6" t="s">
        <v>90</v>
      </c>
      <c r="C14" s="7" t="s">
        <v>20</v>
      </c>
      <c r="D14" s="7">
        <v>30</v>
      </c>
      <c r="E14" s="7" t="s">
        <v>16</v>
      </c>
      <c r="F14" s="7">
        <v>1</v>
      </c>
      <c r="G14" s="10"/>
      <c r="H14" s="7" t="s">
        <v>19</v>
      </c>
      <c r="I14" s="11">
        <v>18.079999999999998</v>
      </c>
      <c r="J14" s="7" t="s">
        <v>18</v>
      </c>
      <c r="K14" s="20">
        <f t="shared" ref="K14:K23" si="4">G14/I14</f>
        <v>0</v>
      </c>
      <c r="L14" s="7" t="s">
        <v>17</v>
      </c>
      <c r="M14" s="7">
        <v>156</v>
      </c>
      <c r="N14" s="7" t="s">
        <v>18</v>
      </c>
      <c r="O14" s="20">
        <f t="shared" si="0"/>
        <v>0</v>
      </c>
      <c r="P14" s="8">
        <f>ROUND(ROUND(I14*0.6,2)*$P$8,2)+ROUND(ROUND(I14*0.4,2)*$P$8,2)</f>
        <v>25.490000000000002</v>
      </c>
      <c r="Q14" s="12">
        <f t="shared" si="1"/>
        <v>0</v>
      </c>
      <c r="R14" s="7" t="s">
        <v>33</v>
      </c>
    </row>
    <row r="15" spans="1:20" ht="21" customHeight="1" x14ac:dyDescent="0.35">
      <c r="A15" s="5">
        <v>110452</v>
      </c>
      <c r="B15" s="6" t="s">
        <v>91</v>
      </c>
      <c r="C15" s="7" t="s">
        <v>104</v>
      </c>
      <c r="D15" s="7">
        <v>30</v>
      </c>
      <c r="E15" s="7" t="s">
        <v>16</v>
      </c>
      <c r="F15" s="7">
        <v>1</v>
      </c>
      <c r="G15" s="10"/>
      <c r="H15" s="7" t="s">
        <v>19</v>
      </c>
      <c r="I15" s="11">
        <v>25.7</v>
      </c>
      <c r="J15" s="7" t="s">
        <v>18</v>
      </c>
      <c r="K15" s="20">
        <f t="shared" si="4"/>
        <v>0</v>
      </c>
      <c r="L15" s="7" t="s">
        <v>17</v>
      </c>
      <c r="M15" s="7">
        <v>104</v>
      </c>
      <c r="N15" s="7" t="s">
        <v>18</v>
      </c>
      <c r="O15" s="20">
        <f t="shared" si="0"/>
        <v>0</v>
      </c>
      <c r="P15" s="8">
        <f>ROUND(ROUND(I15*0.6,2)*$P$8,2)+ROUND(ROUND(I15*0.4,2)*$P$8,2)</f>
        <v>36.229999999999997</v>
      </c>
      <c r="Q15" s="12">
        <f t="shared" si="1"/>
        <v>0</v>
      </c>
      <c r="R15" s="7" t="s">
        <v>33</v>
      </c>
    </row>
    <row r="16" spans="1:20" ht="21" customHeight="1" x14ac:dyDescent="0.35">
      <c r="A16" s="5">
        <v>1230</v>
      </c>
      <c r="B16" s="6" t="s">
        <v>92</v>
      </c>
      <c r="C16" s="7" t="s">
        <v>85</v>
      </c>
      <c r="D16" s="7">
        <v>30</v>
      </c>
      <c r="E16" s="7" t="s">
        <v>16</v>
      </c>
      <c r="F16" s="7">
        <v>0</v>
      </c>
      <c r="G16" s="10"/>
      <c r="H16" s="7" t="s">
        <v>19</v>
      </c>
      <c r="I16" s="11">
        <v>32.090000000000003</v>
      </c>
      <c r="J16" s="7" t="s">
        <v>18</v>
      </c>
      <c r="K16" s="20">
        <f t="shared" si="4"/>
        <v>0</v>
      </c>
      <c r="L16" s="7" t="s">
        <v>17</v>
      </c>
      <c r="M16" s="7">
        <v>194</v>
      </c>
      <c r="N16" s="7" t="s">
        <v>18</v>
      </c>
      <c r="O16" s="20">
        <f t="shared" si="0"/>
        <v>0</v>
      </c>
      <c r="P16" s="8">
        <f>ROUND(ROUND(I16*0.6,2)*$P$8,2)+ROUND(ROUND(I16*0.4,2)*$P$8,2)</f>
        <v>45.24</v>
      </c>
      <c r="Q16" s="12">
        <f t="shared" si="1"/>
        <v>0</v>
      </c>
      <c r="R16" s="7" t="s">
        <v>33</v>
      </c>
    </row>
    <row r="17" spans="1:18" ht="21" customHeight="1" x14ac:dyDescent="0.35">
      <c r="A17" s="5">
        <v>7516</v>
      </c>
      <c r="B17" s="6" t="s">
        <v>93</v>
      </c>
      <c r="C17" s="7" t="s">
        <v>107</v>
      </c>
      <c r="D17" s="7">
        <v>30</v>
      </c>
      <c r="E17" s="7" t="s">
        <v>16</v>
      </c>
      <c r="F17" s="7">
        <v>1</v>
      </c>
      <c r="G17" s="10"/>
      <c r="H17" s="7" t="s">
        <v>19</v>
      </c>
      <c r="I17" s="11">
        <v>29.71</v>
      </c>
      <c r="J17" s="7" t="s">
        <v>18</v>
      </c>
      <c r="K17" s="20">
        <f t="shared" si="4"/>
        <v>0</v>
      </c>
      <c r="L17" s="7" t="s">
        <v>17</v>
      </c>
      <c r="M17" s="7">
        <v>120</v>
      </c>
      <c r="N17" s="7" t="s">
        <v>18</v>
      </c>
      <c r="O17" s="20">
        <f t="shared" si="0"/>
        <v>0</v>
      </c>
      <c r="P17" s="8">
        <f>ROUND(I17*$P$8,2)</f>
        <v>41.89</v>
      </c>
      <c r="Q17" s="12">
        <f t="shared" si="1"/>
        <v>0</v>
      </c>
      <c r="R17" s="7" t="s">
        <v>34</v>
      </c>
    </row>
    <row r="18" spans="1:18" ht="21" customHeight="1" x14ac:dyDescent="0.35">
      <c r="A18" s="5">
        <v>7518</v>
      </c>
      <c r="B18" s="6" t="s">
        <v>94</v>
      </c>
      <c r="C18" s="7" t="s">
        <v>86</v>
      </c>
      <c r="D18" s="7">
        <v>30</v>
      </c>
      <c r="E18" s="7" t="s">
        <v>16</v>
      </c>
      <c r="F18" s="7">
        <v>1</v>
      </c>
      <c r="G18" s="10"/>
      <c r="H18" s="7" t="s">
        <v>19</v>
      </c>
      <c r="I18" s="11">
        <v>29.71</v>
      </c>
      <c r="J18" s="7" t="s">
        <v>18</v>
      </c>
      <c r="K18" s="20">
        <f t="shared" si="4"/>
        <v>0</v>
      </c>
      <c r="L18" s="7" t="s">
        <v>17</v>
      </c>
      <c r="M18" s="7">
        <v>102</v>
      </c>
      <c r="N18" s="7" t="s">
        <v>18</v>
      </c>
      <c r="O18" s="20">
        <f t="shared" si="0"/>
        <v>0</v>
      </c>
      <c r="P18" s="8">
        <f>ROUND(I18*$P$8,2)</f>
        <v>41.89</v>
      </c>
      <c r="Q18" s="12">
        <f t="shared" si="1"/>
        <v>0</v>
      </c>
      <c r="R18" s="7" t="s">
        <v>34</v>
      </c>
    </row>
    <row r="19" spans="1:18" ht="21" customHeight="1" x14ac:dyDescent="0.35">
      <c r="A19" s="5">
        <v>7522</v>
      </c>
      <c r="B19" s="6" t="s">
        <v>111</v>
      </c>
      <c r="C19" s="7" t="s">
        <v>99</v>
      </c>
      <c r="D19" s="7">
        <v>30</v>
      </c>
      <c r="E19" s="7" t="s">
        <v>16</v>
      </c>
      <c r="F19" s="7">
        <v>1</v>
      </c>
      <c r="G19" s="10"/>
      <c r="H19" s="7" t="s">
        <v>19</v>
      </c>
      <c r="I19" s="11">
        <v>33.28</v>
      </c>
      <c r="J19" s="7" t="s">
        <v>18</v>
      </c>
      <c r="K19" s="20">
        <f t="shared" si="4"/>
        <v>0</v>
      </c>
      <c r="L19" s="7" t="s">
        <v>17</v>
      </c>
      <c r="M19" s="7">
        <v>113</v>
      </c>
      <c r="N19" s="7" t="s">
        <v>18</v>
      </c>
      <c r="O19" s="20">
        <f t="shared" si="0"/>
        <v>0</v>
      </c>
      <c r="P19" s="8">
        <f>ROUND(I19*$P$8,2)</f>
        <v>46.92</v>
      </c>
      <c r="Q19" s="12">
        <f t="shared" si="1"/>
        <v>0</v>
      </c>
      <c r="R19" s="7" t="s">
        <v>34</v>
      </c>
    </row>
    <row r="20" spans="1:18" ht="21" customHeight="1" x14ac:dyDescent="0.35">
      <c r="A20" s="5">
        <v>7527</v>
      </c>
      <c r="B20" s="6" t="s">
        <v>88</v>
      </c>
      <c r="C20" s="7" t="s">
        <v>101</v>
      </c>
      <c r="D20" s="7">
        <v>30</v>
      </c>
      <c r="E20" s="7" t="s">
        <v>16</v>
      </c>
      <c r="F20" s="7">
        <v>1</v>
      </c>
      <c r="G20" s="10"/>
      <c r="H20" s="7" t="s">
        <v>19</v>
      </c>
      <c r="I20" s="11">
        <v>30.34</v>
      </c>
      <c r="J20" s="7" t="s">
        <v>18</v>
      </c>
      <c r="K20" s="20">
        <f t="shared" si="4"/>
        <v>0</v>
      </c>
      <c r="L20" s="7" t="s">
        <v>17</v>
      </c>
      <c r="M20" s="7">
        <v>100</v>
      </c>
      <c r="N20" s="7" t="s">
        <v>18</v>
      </c>
      <c r="O20" s="20">
        <f t="shared" si="0"/>
        <v>0</v>
      </c>
      <c r="P20" s="8">
        <f>ROUND(I20*$P$8,2)</f>
        <v>42.78</v>
      </c>
      <c r="Q20" s="12">
        <f t="shared" si="1"/>
        <v>0</v>
      </c>
      <c r="R20" s="7" t="s">
        <v>34</v>
      </c>
    </row>
    <row r="21" spans="1:18" ht="21" customHeight="1" x14ac:dyDescent="0.35">
      <c r="A21" s="5">
        <v>7572</v>
      </c>
      <c r="B21" s="6" t="s">
        <v>112</v>
      </c>
      <c r="C21" s="7" t="s">
        <v>100</v>
      </c>
      <c r="D21" s="7">
        <v>30</v>
      </c>
      <c r="E21" s="7" t="s">
        <v>16</v>
      </c>
      <c r="F21" s="7">
        <v>1</v>
      </c>
      <c r="G21" s="10"/>
      <c r="H21" s="7" t="s">
        <v>19</v>
      </c>
      <c r="I21" s="11">
        <v>32.14</v>
      </c>
      <c r="J21" s="7" t="s">
        <v>18</v>
      </c>
      <c r="K21" s="20">
        <f>G21/I21</f>
        <v>0</v>
      </c>
      <c r="L21" s="7" t="s">
        <v>17</v>
      </c>
      <c r="M21" s="7">
        <v>110</v>
      </c>
      <c r="N21" s="7" t="s">
        <v>18</v>
      </c>
      <c r="O21" s="20">
        <f>K21*M21</f>
        <v>0</v>
      </c>
      <c r="P21" s="8">
        <f>ROUND(I21*$P$8,2)</f>
        <v>45.31</v>
      </c>
      <c r="Q21" s="12">
        <f>K21*P21</f>
        <v>0</v>
      </c>
      <c r="R21" s="7" t="s">
        <v>34</v>
      </c>
    </row>
    <row r="22" spans="1:18" ht="21" customHeight="1" x14ac:dyDescent="0.35">
      <c r="A22" s="5">
        <v>7526</v>
      </c>
      <c r="B22" s="6" t="s">
        <v>87</v>
      </c>
      <c r="C22" s="7" t="s">
        <v>107</v>
      </c>
      <c r="D22" s="7">
        <v>30</v>
      </c>
      <c r="E22" s="7" t="s">
        <v>16</v>
      </c>
      <c r="F22" s="7">
        <v>1</v>
      </c>
      <c r="G22" s="10"/>
      <c r="H22" s="7" t="s">
        <v>19</v>
      </c>
      <c r="I22" s="11">
        <v>31.24</v>
      </c>
      <c r="J22" s="7" t="s">
        <v>18</v>
      </c>
      <c r="K22" s="20">
        <f t="shared" si="4"/>
        <v>0</v>
      </c>
      <c r="L22" s="7" t="s">
        <v>17</v>
      </c>
      <c r="M22" s="7">
        <v>120</v>
      </c>
      <c r="N22" s="7" t="s">
        <v>18</v>
      </c>
      <c r="O22" s="20">
        <f t="shared" si="0"/>
        <v>0</v>
      </c>
      <c r="P22" s="8">
        <f>ROUND(I22*$P$8,2)</f>
        <v>44.05</v>
      </c>
      <c r="Q22" s="12">
        <f t="shared" si="1"/>
        <v>0</v>
      </c>
      <c r="R22" s="7" t="s">
        <v>35</v>
      </c>
    </row>
    <row r="23" spans="1:18" ht="21" customHeight="1" x14ac:dyDescent="0.35">
      <c r="A23" s="5">
        <v>110458</v>
      </c>
      <c r="B23" s="6" t="s">
        <v>95</v>
      </c>
      <c r="C23" s="7" t="s">
        <v>104</v>
      </c>
      <c r="D23" s="7">
        <v>30</v>
      </c>
      <c r="E23" s="7" t="s">
        <v>16</v>
      </c>
      <c r="F23" s="7">
        <v>1</v>
      </c>
      <c r="G23" s="10"/>
      <c r="H23" s="7" t="s">
        <v>19</v>
      </c>
      <c r="I23" s="11">
        <v>31.17</v>
      </c>
      <c r="J23" s="7" t="s">
        <v>18</v>
      </c>
      <c r="K23" s="20">
        <f t="shared" si="4"/>
        <v>0</v>
      </c>
      <c r="L23" s="7" t="s">
        <v>17</v>
      </c>
      <c r="M23" s="7">
        <v>104</v>
      </c>
      <c r="N23" s="7" t="s">
        <v>18</v>
      </c>
      <c r="O23" s="20">
        <f t="shared" si="0"/>
        <v>0</v>
      </c>
      <c r="P23" s="8">
        <f>ROUND(I23*$P$8,2)</f>
        <v>43.95</v>
      </c>
      <c r="Q23" s="12">
        <f t="shared" si="1"/>
        <v>0</v>
      </c>
      <c r="R23" s="7" t="s">
        <v>35</v>
      </c>
    </row>
    <row r="24" spans="1:18" ht="30" customHeight="1" thickBot="1" x14ac:dyDescent="0.4"/>
    <row r="25" spans="1:18" ht="30" customHeight="1" thickBot="1" x14ac:dyDescent="0.4">
      <c r="B25" s="22" t="s">
        <v>45</v>
      </c>
      <c r="C25" s="44">
        <f>SUM(G17:G20)+SUM(G10:G16)*0.6</f>
        <v>0</v>
      </c>
      <c r="D25" s="44" t="s">
        <v>47</v>
      </c>
      <c r="E25" s="82">
        <f>SUM(Q17:Q21)+SUM(Q10:Q16)*0.6</f>
        <v>0</v>
      </c>
      <c r="F25" s="91">
        <f>IFERROR(C25/SUM(C25+C26),0)</f>
        <v>0</v>
      </c>
      <c r="G25" s="89" t="s">
        <v>81</v>
      </c>
      <c r="I25" s="14" t="s">
        <v>34</v>
      </c>
      <c r="J25" s="14"/>
      <c r="O25" s="14">
        <f>SUM(G10:G16)/2</f>
        <v>0</v>
      </c>
      <c r="P25" s="14"/>
      <c r="Q25" s="15"/>
    </row>
    <row r="26" spans="1:18" ht="30" customHeight="1" thickBot="1" x14ac:dyDescent="0.4">
      <c r="B26" s="21" t="s">
        <v>46</v>
      </c>
      <c r="C26" s="45">
        <f>SUM(G22:G23)+SUM(G10:G16)*0.4</f>
        <v>0</v>
      </c>
      <c r="D26" s="45" t="s">
        <v>47</v>
      </c>
      <c r="E26" s="83">
        <f>SUM(Q22:Q23)+SUM(Q10:Q16)*0.4</f>
        <v>0</v>
      </c>
      <c r="F26" s="91">
        <f>IFERROR((C26/SUM(C25+C26)),0)</f>
        <v>0</v>
      </c>
      <c r="G26" s="90" t="s">
        <v>82</v>
      </c>
      <c r="I26" s="43"/>
      <c r="J26" s="14"/>
      <c r="P26" s="14"/>
      <c r="Q26" s="16"/>
    </row>
    <row r="27" spans="1:18" ht="30" customHeight="1" x14ac:dyDescent="0.35"/>
    <row r="28" spans="1:18" x14ac:dyDescent="0.35">
      <c r="P28" s="17"/>
      <c r="Q28" s="18"/>
    </row>
    <row r="29" spans="1:18" x14ac:dyDescent="0.35">
      <c r="A29" s="125"/>
      <c r="B29" s="125"/>
    </row>
    <row r="30" spans="1:18" x14ac:dyDescent="0.35">
      <c r="N30" s="7" t="s">
        <v>22</v>
      </c>
    </row>
    <row r="36" spans="1:2" x14ac:dyDescent="0.35">
      <c r="A36" s="125"/>
      <c r="B36" s="125"/>
    </row>
    <row r="37" spans="1:2" x14ac:dyDescent="0.35">
      <c r="A37" s="125"/>
      <c r="B37" s="125"/>
    </row>
    <row r="38" spans="1:2" x14ac:dyDescent="0.35">
      <c r="A38" s="125"/>
      <c r="B38" s="125"/>
    </row>
    <row r="39" spans="1:2" x14ac:dyDescent="0.35">
      <c r="A39" s="125"/>
      <c r="B39" s="125"/>
    </row>
    <row r="40" spans="1:2" x14ac:dyDescent="0.35">
      <c r="A40" s="125"/>
      <c r="B40" s="125"/>
    </row>
  </sheetData>
  <protectedRanges>
    <protectedRange sqref="R13" name="Range1_5_1"/>
    <protectedRange sqref="B13" name="Range1_2_3_1"/>
    <protectedRange sqref="C13" name="Range1_2"/>
  </protectedRanges>
  <mergeCells count="8">
    <mergeCell ref="B5:C5"/>
    <mergeCell ref="C8:M8"/>
    <mergeCell ref="A40:B40"/>
    <mergeCell ref="A29:B29"/>
    <mergeCell ref="A36:B36"/>
    <mergeCell ref="A37:B37"/>
    <mergeCell ref="A38:B38"/>
    <mergeCell ref="A39:B39"/>
  </mergeCells>
  <pageMargins left="0.7" right="0.7" top="0.75" bottom="0.75" header="0.3" footer="0.3"/>
  <pageSetup orientation="portrait" r:id="rId1"/>
  <customProperties>
    <customPr name="Ibp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8"/>
  <sheetViews>
    <sheetView zoomScale="115" zoomScaleNormal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5" x14ac:dyDescent="0.35"/>
  <cols>
    <col min="1" max="1" width="9.1796875" style="3"/>
    <col min="2" max="2" width="42.6328125" bestFit="1" customWidth="1"/>
    <col min="3" max="3" width="8.54296875" bestFit="1" customWidth="1"/>
    <col min="4" max="4" width="9.54296875" bestFit="1" customWidth="1"/>
    <col min="5" max="5" width="10.81640625" customWidth="1"/>
    <col min="6" max="6" width="9.54296875" bestFit="1" customWidth="1"/>
    <col min="7" max="7" width="12.54296875" customWidth="1"/>
    <col min="8" max="8" width="10.1796875" bestFit="1" customWidth="1"/>
    <col min="9" max="9" width="9" bestFit="1" customWidth="1"/>
    <col min="10" max="10" width="9.1796875" bestFit="1" customWidth="1"/>
    <col min="11" max="11" width="8.81640625" bestFit="1" customWidth="1"/>
    <col min="12" max="12" width="9.81640625" bestFit="1" customWidth="1"/>
    <col min="13" max="13" width="8.453125" bestFit="1" customWidth="1"/>
    <col min="14" max="14" width="9.453125" bestFit="1" customWidth="1"/>
    <col min="16" max="16" width="0" style="80" hidden="1" customWidth="1"/>
  </cols>
  <sheetData>
    <row r="1" spans="1:16" ht="15.5" x14ac:dyDescent="0.35">
      <c r="A1" s="13" t="s">
        <v>114</v>
      </c>
      <c r="F1" s="42" t="s">
        <v>77</v>
      </c>
      <c r="G1" s="42"/>
      <c r="H1" s="42"/>
      <c r="I1" s="42"/>
      <c r="J1" s="42"/>
      <c r="K1" s="42"/>
    </row>
    <row r="2" spans="1:16" x14ac:dyDescent="0.35">
      <c r="A2" s="2" t="s">
        <v>36</v>
      </c>
    </row>
    <row r="3" spans="1:16" s="1" customFormat="1" ht="29" x14ac:dyDescent="0.35">
      <c r="A3" s="78" t="s">
        <v>1</v>
      </c>
      <c r="B3" s="78" t="s">
        <v>2</v>
      </c>
      <c r="C3" s="78" t="s">
        <v>65</v>
      </c>
      <c r="D3" s="78" t="s">
        <v>66</v>
      </c>
      <c r="E3" s="78" t="s">
        <v>67</v>
      </c>
      <c r="F3" s="78" t="s">
        <v>68</v>
      </c>
      <c r="G3" s="78" t="s">
        <v>69</v>
      </c>
      <c r="H3" s="78" t="s">
        <v>70</v>
      </c>
      <c r="I3" s="78" t="s">
        <v>71</v>
      </c>
      <c r="J3" s="78" t="s">
        <v>72</v>
      </c>
      <c r="K3" s="78" t="s">
        <v>73</v>
      </c>
      <c r="L3" s="78" t="s">
        <v>74</v>
      </c>
      <c r="M3" s="78" t="s">
        <v>75</v>
      </c>
      <c r="N3" s="78" t="s">
        <v>76</v>
      </c>
      <c r="O3" s="78" t="s">
        <v>80</v>
      </c>
      <c r="P3" s="78" t="s">
        <v>79</v>
      </c>
    </row>
    <row r="4" spans="1:16" x14ac:dyDescent="0.35">
      <c r="A4" s="3">
        <v>615300</v>
      </c>
      <c r="B4" t="s">
        <v>89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1">
        <f>SUM(C4:N4)</f>
        <v>0</v>
      </c>
      <c r="P4" s="81">
        <f t="shared" ref="P4:P17" si="0">O4*30</f>
        <v>0</v>
      </c>
    </row>
    <row r="5" spans="1:16" x14ac:dyDescent="0.35">
      <c r="A5" s="3">
        <v>615400</v>
      </c>
      <c r="B5" t="s">
        <v>108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1">
        <f>SUM(C5:N5)</f>
        <v>0</v>
      </c>
      <c r="P5" s="81"/>
    </row>
    <row r="6" spans="1:16" x14ac:dyDescent="0.35">
      <c r="A6" s="3">
        <v>615600</v>
      </c>
      <c r="B6" t="s">
        <v>109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1">
        <f>SUM(C6:N6)</f>
        <v>0</v>
      </c>
      <c r="P6" s="81"/>
    </row>
    <row r="7" spans="1:16" x14ac:dyDescent="0.35">
      <c r="A7" s="88">
        <v>625300</v>
      </c>
      <c r="B7" s="86" t="s">
        <v>110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1">
        <f>SUM(C7:N7)</f>
        <v>0</v>
      </c>
      <c r="P7" s="81">
        <f>O7*30</f>
        <v>0</v>
      </c>
    </row>
    <row r="8" spans="1:16" x14ac:dyDescent="0.35">
      <c r="A8" s="3">
        <v>665400</v>
      </c>
      <c r="B8" t="s">
        <v>90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1">
        <f>SUM(C8:N8)</f>
        <v>0</v>
      </c>
      <c r="P8" s="81">
        <f t="shared" si="0"/>
        <v>0</v>
      </c>
    </row>
    <row r="9" spans="1:16" x14ac:dyDescent="0.35">
      <c r="A9" s="3">
        <v>110452</v>
      </c>
      <c r="B9" t="s">
        <v>91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1">
        <f t="shared" ref="O9:O12" si="1">SUM(C9:N9)</f>
        <v>0</v>
      </c>
      <c r="P9" s="81">
        <f t="shared" si="0"/>
        <v>0</v>
      </c>
    </row>
    <row r="10" spans="1:16" x14ac:dyDescent="0.35">
      <c r="A10" s="3">
        <v>1230</v>
      </c>
      <c r="B10" t="s">
        <v>92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1">
        <f t="shared" si="1"/>
        <v>0</v>
      </c>
      <c r="P10" s="81">
        <f t="shared" si="0"/>
        <v>0</v>
      </c>
    </row>
    <row r="11" spans="1:16" x14ac:dyDescent="0.35">
      <c r="A11" s="3">
        <v>7516</v>
      </c>
      <c r="B11" t="s">
        <v>93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1">
        <f t="shared" si="1"/>
        <v>0</v>
      </c>
      <c r="P11" s="81">
        <f t="shared" si="0"/>
        <v>0</v>
      </c>
    </row>
    <row r="12" spans="1:16" x14ac:dyDescent="0.35">
      <c r="A12" s="3">
        <v>7518</v>
      </c>
      <c r="B12" t="s">
        <v>94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1">
        <f t="shared" si="1"/>
        <v>0</v>
      </c>
      <c r="P12" s="81">
        <f t="shared" si="0"/>
        <v>0</v>
      </c>
    </row>
    <row r="13" spans="1:16" x14ac:dyDescent="0.35">
      <c r="A13" s="3">
        <v>7522</v>
      </c>
      <c r="B13" t="s">
        <v>111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1">
        <f>SUM(C13:N13)</f>
        <v>0</v>
      </c>
      <c r="P13" s="81"/>
    </row>
    <row r="14" spans="1:16" x14ac:dyDescent="0.35">
      <c r="A14" s="3">
        <v>7527</v>
      </c>
      <c r="B14" t="s">
        <v>88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1">
        <f>SUM(C14:N14)</f>
        <v>0</v>
      </c>
      <c r="P14" s="81"/>
    </row>
    <row r="15" spans="1:16" x14ac:dyDescent="0.35">
      <c r="A15" s="3">
        <v>7572</v>
      </c>
      <c r="B15" t="s">
        <v>112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1">
        <f>SUM(C15:N15)</f>
        <v>0</v>
      </c>
      <c r="P15" s="81"/>
    </row>
    <row r="16" spans="1:16" x14ac:dyDescent="0.35">
      <c r="A16" s="3">
        <v>7526</v>
      </c>
      <c r="B16" t="s">
        <v>87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1">
        <f>SUM(C16:N16)</f>
        <v>0</v>
      </c>
      <c r="P16" s="81"/>
    </row>
    <row r="17" spans="1:16" x14ac:dyDescent="0.35">
      <c r="A17" s="3">
        <v>110458</v>
      </c>
      <c r="B17" t="s">
        <v>95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1">
        <f>SUM(C17:N17)</f>
        <v>0</v>
      </c>
      <c r="P17" s="81">
        <f t="shared" si="0"/>
        <v>0</v>
      </c>
    </row>
    <row r="18" spans="1:16" x14ac:dyDescent="0.35">
      <c r="A18" s="56"/>
      <c r="B18" s="56" t="s">
        <v>64</v>
      </c>
      <c r="C18" s="79">
        <f>SUM(C4:C17)</f>
        <v>0</v>
      </c>
      <c r="D18" s="79">
        <f t="shared" ref="D18:P18" si="2">SUM(D4:D17)</f>
        <v>0</v>
      </c>
      <c r="E18" s="79">
        <f t="shared" si="2"/>
        <v>0</v>
      </c>
      <c r="F18" s="79">
        <f t="shared" si="2"/>
        <v>0</v>
      </c>
      <c r="G18" s="79">
        <f t="shared" si="2"/>
        <v>0</v>
      </c>
      <c r="H18" s="79">
        <f t="shared" si="2"/>
        <v>0</v>
      </c>
      <c r="I18" s="79">
        <f t="shared" si="2"/>
        <v>0</v>
      </c>
      <c r="J18" s="79">
        <f t="shared" si="2"/>
        <v>0</v>
      </c>
      <c r="K18" s="79">
        <f t="shared" si="2"/>
        <v>0</v>
      </c>
      <c r="L18" s="79">
        <f t="shared" si="2"/>
        <v>0</v>
      </c>
      <c r="M18" s="79">
        <f t="shared" si="2"/>
        <v>0</v>
      </c>
      <c r="N18" s="79">
        <f t="shared" si="2"/>
        <v>0</v>
      </c>
      <c r="O18" s="79">
        <f>SUM(O4:O17)</f>
        <v>0</v>
      </c>
      <c r="P18" s="79">
        <f t="shared" si="2"/>
        <v>0</v>
      </c>
    </row>
  </sheetData>
  <protectedRanges>
    <protectedRange sqref="B7" name="Range1_2_3_1"/>
  </protectedRanges>
  <pageMargins left="0.7" right="0.7" top="0.75" bottom="0.75" header="0.3" footer="0.3"/>
  <customProperties>
    <customPr name="Ibp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23288C579F4C4AB230DE6C7364F82A" ma:contentTypeVersion="10" ma:contentTypeDescription="Create a new document." ma:contentTypeScope="" ma:versionID="4cc08e49e550fe7f77790f9b45b730ed">
  <xsd:schema xmlns:xsd="http://www.w3.org/2001/XMLSchema" xmlns:xs="http://www.w3.org/2001/XMLSchema" xmlns:p="http://schemas.microsoft.com/office/2006/metadata/properties" xmlns:ns3="a708e1ef-7d81-4b46-abf0-7fb0302b4ccf" targetNamespace="http://schemas.microsoft.com/office/2006/metadata/properties" ma:root="true" ma:fieldsID="ca93e2fdaa3739fbf103745ba9d8d43d" ns3:_="">
    <xsd:import namespace="a708e1ef-7d81-4b46-abf0-7fb0302b4c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08e1ef-7d81-4b46-abf0-7fb0302b4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623F8D-3677-4E27-A9AF-0393E5FA27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493CB8-4A16-4219-8598-863527B590EA}">
  <ds:schemaRefs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a708e1ef-7d81-4b46-abf0-7fb0302b4ccf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B163201-2777-4481-835B-4BA7292391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08e1ef-7d81-4b46-abf0-7fb0302b4c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Contact information</vt:lpstr>
      <vt:lpstr>Servings to Lbs</vt:lpstr>
      <vt:lpstr>Lbs to Servings</vt:lpstr>
      <vt:lpstr>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Singer, Jessica</dc:creator>
  <cp:lastModifiedBy>Yarber, Maggie</cp:lastModifiedBy>
  <cp:lastPrinted>2022-11-14T16:51:43Z</cp:lastPrinted>
  <dcterms:created xsi:type="dcterms:W3CDTF">2020-01-22T18:19:46Z</dcterms:created>
  <dcterms:modified xsi:type="dcterms:W3CDTF">2023-11-01T17:23:28Z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0x0101007323288C579F4C4AB230DE6C7364F82A</vt:lpwstr>
  </property>
  <property fmtid="{D5CDD505-2E9C-101B-9397-08002B2CF9AE}" pid="3" name="IbpWorkbookKeyString_GUID">
    <vt:lpwstr>f1337da6-cdfe-4b56-8411-1e5f4e009585</vt:lpwstr>
  </property>
</Properties>
</file>