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as\documents\School Finance\Transportation\"/>
    </mc:Choice>
  </mc:AlternateContent>
  <bookViews>
    <workbookView xWindow="480" yWindow="140" windowWidth="11280" windowHeight="7140"/>
  </bookViews>
  <sheets>
    <sheet name="Transportation Calculation" sheetId="1" r:id="rId1"/>
  </sheets>
  <calcPr calcId="162913"/>
</workbook>
</file>

<file path=xl/calcChain.xml><?xml version="1.0" encoding="utf-8"?>
<calcChain xmlns="http://schemas.openxmlformats.org/spreadsheetml/2006/main">
  <c r="F22" i="1" l="1"/>
  <c r="G23" i="1"/>
  <c r="F27" i="1"/>
  <c r="G28" i="1" s="1"/>
  <c r="G30" i="1" s="1"/>
  <c r="F25" i="1"/>
  <c r="F24" i="1"/>
  <c r="G26" i="1"/>
  <c r="D51" i="1"/>
  <c r="D52" i="1"/>
  <c r="D70" i="1"/>
  <c r="G80" i="1"/>
  <c r="G81" i="1"/>
  <c r="D58" i="1"/>
  <c r="G97" i="1" s="1"/>
  <c r="F12" i="1"/>
  <c r="F13" i="1"/>
  <c r="G15" i="1"/>
  <c r="G84" i="1" s="1"/>
  <c r="G19" i="1"/>
  <c r="F17" i="1"/>
  <c r="G18" i="1"/>
  <c r="G102" i="1"/>
  <c r="B42" i="1"/>
  <c r="G96" i="1"/>
  <c r="B73" i="1"/>
  <c r="B1" i="1"/>
  <c r="D71" i="1"/>
  <c r="D68" i="1"/>
  <c r="G85" i="1" l="1"/>
  <c r="G86" i="1"/>
  <c r="G87" i="1" s="1"/>
  <c r="G88" i="1" s="1"/>
  <c r="G90" i="1" s="1"/>
  <c r="G91" i="1" s="1"/>
  <c r="G29" i="1"/>
  <c r="G34" i="1"/>
  <c r="G35" i="1" s="1"/>
  <c r="G82" i="1" s="1"/>
  <c r="G83" i="1" s="1"/>
  <c r="D61" i="1"/>
  <c r="G98" i="1"/>
  <c r="G92" i="1" l="1"/>
  <c r="G93" i="1" s="1"/>
  <c r="G101" i="1" s="1"/>
  <c r="G103" i="1" s="1"/>
</calcChain>
</file>

<file path=xl/sharedStrings.xml><?xml version="1.0" encoding="utf-8"?>
<sst xmlns="http://schemas.openxmlformats.org/spreadsheetml/2006/main" count="94" uniqueCount="85">
  <si>
    <t>Count Days</t>
  </si>
  <si>
    <t>ADT</t>
  </si>
  <si>
    <t>Grand Total Eligible ADT</t>
  </si>
  <si>
    <t>Total Ineligible Resident ADT</t>
  </si>
  <si>
    <t>Grand Total Ineligible ADT</t>
  </si>
  <si>
    <t>Total</t>
  </si>
  <si>
    <t>Less Than 1 Mile No Appreciable Cost</t>
  </si>
  <si>
    <t>Depreciation</t>
  </si>
  <si>
    <t>Bus</t>
  </si>
  <si>
    <t>Facility</t>
  </si>
  <si>
    <t>Interdistrict Contract</t>
  </si>
  <si>
    <t>Missouri Department of Elementary and Secondary Education</t>
  </si>
  <si>
    <t>School Transportation</t>
  </si>
  <si>
    <t>A Factor</t>
  </si>
  <si>
    <t>B Factor</t>
  </si>
  <si>
    <t>Appropriation Adjustment</t>
  </si>
  <si>
    <t>Number of Days Transportation System Operated</t>
  </si>
  <si>
    <t>Ineligible Non-Resident ADT</t>
  </si>
  <si>
    <t>County/District Code</t>
  </si>
  <si>
    <t>School District Name</t>
  </si>
  <si>
    <t>Aggregate Ridership Lists</t>
  </si>
  <si>
    <t>Miles (Contracted + District Operated)</t>
  </si>
  <si>
    <t>Rev. Code 5841</t>
  </si>
  <si>
    <t>Basic State Transportation Aid Entitlement</t>
  </si>
  <si>
    <t xml:space="preserve"> Pupils Transported Eligible for State Aid (Contracted + District Operated)</t>
  </si>
  <si>
    <t>Pupils Transported Ineligible for State Aid (Contracted + District Operated)</t>
  </si>
  <si>
    <t>#1</t>
  </si>
  <si>
    <t>#2</t>
  </si>
  <si>
    <t>Calculation of State Transportation Aid - Simulation</t>
  </si>
  <si>
    <t>Fiscal (Payment) Year</t>
  </si>
  <si>
    <t>This simulation program is used to project state transportation aid.</t>
  </si>
  <si>
    <t>Please Note:   Only Yellow Fields Require Input.  Use the "Tab" Key to Maneuver Between Yellow Fields.</t>
  </si>
  <si>
    <t>Rev. Code 5842</t>
  </si>
  <si>
    <t>Total Non-Disabled ADT</t>
  </si>
  <si>
    <t>Less Than 1 Mile - HB1180</t>
  </si>
  <si>
    <t>Less Than 1 Mile - Parent Contract or District Expense</t>
  </si>
  <si>
    <t>Total Ineligible Resident ADT Less Than 1 Mile Parent or District Expense</t>
  </si>
  <si>
    <t>Non-Disabled Allowable Costs (Contracted + District Operated)</t>
  </si>
  <si>
    <t>Total District Allowable Costs</t>
  </si>
  <si>
    <t>Line 21 + Bus Depreciation + Facility Depreciation</t>
  </si>
  <si>
    <t>Line 22 - Interdistrict Contract = Total Allowable Cost</t>
  </si>
  <si>
    <t>Students with Disabilities Allowable Costs (Contracted + District Operated)</t>
  </si>
  <si>
    <t>Career Education</t>
  </si>
  <si>
    <t>Total District Allowable Cost</t>
  </si>
  <si>
    <t>Line 24 - Interdistrict Contract</t>
  </si>
  <si>
    <t>Line 23 + Line 25 = Total Allowable Costs</t>
  </si>
  <si>
    <t>Non-Disabled Eligible Route Miles</t>
  </si>
  <si>
    <t>Line 27 + Line 28 + Line 30 = Total All Miles for the Year</t>
  </si>
  <si>
    <t>Non-Disabled State Transportation Aid Calculation</t>
  </si>
  <si>
    <t>Line 23/Line 31 = Cost Per Mile</t>
  </si>
  <si>
    <t>100% - Line 43 =  Cost Factor Adjustment Level</t>
  </si>
  <si>
    <t>Line 25/Line 28 = Cost/Mile</t>
  </si>
  <si>
    <t>Line 25/Line 7 = Cost Per ADT For Eligible Miles</t>
  </si>
  <si>
    <t>Line 25 * .75 = 75% of Allow Cost</t>
  </si>
  <si>
    <t>Line 46 + Line 49 = State Board Auth 75% Efficiency Adjustment Allowable Cost for Eligible Pupils</t>
  </si>
  <si>
    <t>Line 50 * Line 51 = Annual State Transportation Aid</t>
  </si>
  <si>
    <t>K-12 Non-Disabled</t>
  </si>
  <si>
    <t>K-12 Non-Resident</t>
  </si>
  <si>
    <t>Line 19 + Line 4 = Grand Total Non-Disabled ADT Affecting State Aid Efficiency Adjustment</t>
  </si>
  <si>
    <t>Part III B Line 2551 + 2552 + 2555  - Part III C 6552</t>
  </si>
  <si>
    <t>Part III B Line 2553 + 2554 + 2556</t>
  </si>
  <si>
    <t>Total Ineligible/Disapproved Route Miles</t>
  </si>
  <si>
    <t>A &amp; B Factors and the Appropriation Adjustment may be found in the Transportation Section of the Monthly Finance Memo's located on the School Finance Website.</t>
  </si>
  <si>
    <t>Students with Disabilities State Transportation Aid Calculation</t>
  </si>
  <si>
    <t>Line 35 * Line 4 = Total Cost for Eligible Pupils for Efficiency Adjustment</t>
  </si>
  <si>
    <t>Line 27/Line 4/Line 18 = Actual Miles Per Pupil Day</t>
  </si>
  <si>
    <t>Line 33/Line 37 = Actual Cost Per Pupil Mile</t>
  </si>
  <si>
    <t>Lesser of 41 and 42 = % Reduction in Allowable Cost</t>
  </si>
  <si>
    <t>Line 40 - State Max Factor (104%) = Calculated Efficiency Adjustment Factor</t>
  </si>
  <si>
    <t>Line 36 * Line 44 = Adjusted Total Cost for Eligible Pupils</t>
  </si>
  <si>
    <t>Line 45 * .75 = 75% of Allowable Cost for Eligible Pupils</t>
  </si>
  <si>
    <t>K-12 Students with Disabilities</t>
  </si>
  <si>
    <t>Total Students with Disabilities ADT</t>
  </si>
  <si>
    <t>Line 27 + Line 30 = Total Non-Disabled Eligible and Ineligible Miles</t>
  </si>
  <si>
    <t>The Appropriation Cap Adjustment = 100% - Appropriation Adjustment %</t>
  </si>
  <si>
    <t>Line 38/Line 39 = District Cost Factor</t>
  </si>
  <si>
    <t>Predicted Cost Per Mile</t>
  </si>
  <si>
    <t>State Board of Education Maximum Efficiency Adjustment</t>
  </si>
  <si>
    <t>Total Ineligible Resident ADT Less Than 1 Mile Not Affecting State Aid</t>
  </si>
  <si>
    <t>Line 10 + Line 15 = Total Ineligible ADT Affecting State Aid</t>
  </si>
  <si>
    <t>Total Allowable Cost (Contracted + District Operated)</t>
  </si>
  <si>
    <t>Line 34/Line 20 = Cost Per ADT for Eligible Route Miles</t>
  </si>
  <si>
    <t>Line 33 * Line 27 = Total Cost for Eligible Route Miles for Efficiency Adjustment</t>
  </si>
  <si>
    <t>Total Eligible Route Miles</t>
  </si>
  <si>
    <t>Students with Disabilities Eligible Route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</si>
</sst>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0%"/>
    <numFmt numFmtId="166" formatCode="&quot;$&quot;#,##0.00"/>
    <numFmt numFmtId="167" formatCode="000\-000"/>
    <numFmt numFmtId="168" formatCode="_(&quot;$&quot;* #,##0.0000_);_(&quot;$&quot;* \(#,##0.0000\);_(&quot;$&quot;* &quot;-&quot;????_);_(@_)"/>
    <numFmt numFmtId="169" formatCode="_(&quot;$&quot;* #,##0.000000_);_(&quot;$&quot;* \(#,##0.000000\);_(&quot;$&quot;* &quot;-&quot;??????_);_(@_)"/>
    <numFmt numFmtId="170" formatCode="m/d/yy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4" fontId="0" fillId="0" borderId="0" xfId="2" applyFont="1" applyBorder="1"/>
    <xf numFmtId="44" fontId="0" fillId="2" borderId="7" xfId="0" applyNumberFormat="1" applyFill="1" applyBorder="1" applyProtection="1">
      <protection locked="0"/>
    </xf>
    <xf numFmtId="44" fontId="0" fillId="2" borderId="8" xfId="0" applyNumberFormat="1" applyFill="1" applyBorder="1" applyProtection="1">
      <protection locked="0"/>
    </xf>
    <xf numFmtId="4" fontId="0" fillId="0" borderId="8" xfId="0" applyNumberFormat="1" applyBorder="1"/>
    <xf numFmtId="4" fontId="0" fillId="0" borderId="1" xfId="0" applyNumberFormat="1" applyBorder="1" applyProtection="1"/>
    <xf numFmtId="4" fontId="0" fillId="0" borderId="0" xfId="0" applyNumberFormat="1" applyBorder="1" applyProtection="1"/>
    <xf numFmtId="3" fontId="0" fillId="2" borderId="1" xfId="0" applyNumberFormat="1" applyFill="1" applyBorder="1" applyProtection="1">
      <protection locked="0"/>
    </xf>
    <xf numFmtId="3" fontId="0" fillId="0" borderId="1" xfId="0" applyNumberFormat="1" applyFill="1" applyBorder="1" applyProtection="1"/>
    <xf numFmtId="3" fontId="0" fillId="0" borderId="0" xfId="0" applyNumberFormat="1" applyFill="1" applyBorder="1" applyProtection="1"/>
    <xf numFmtId="0" fontId="0" fillId="0" borderId="6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0" xfId="0" applyBorder="1" applyProtection="1"/>
    <xf numFmtId="0" fontId="0" fillId="0" borderId="9" xfId="0" applyBorder="1" applyProtection="1"/>
    <xf numFmtId="0" fontId="0" fillId="0" borderId="4" xfId="0" applyBorder="1" applyProtection="1"/>
    <xf numFmtId="0" fontId="0" fillId="0" borderId="5" xfId="0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3" fontId="0" fillId="0" borderId="0" xfId="0" applyNumberFormat="1" applyBorder="1" applyProtection="1"/>
    <xf numFmtId="4" fontId="0" fillId="0" borderId="9" xfId="0" applyNumberFormat="1" applyBorder="1" applyProtection="1"/>
    <xf numFmtId="0" fontId="0" fillId="0" borderId="10" xfId="0" applyBorder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0" xfId="0" applyProtection="1"/>
    <xf numFmtId="0" fontId="2" fillId="0" borderId="11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0" fillId="0" borderId="5" xfId="0" applyBorder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166" fontId="0" fillId="0" borderId="9" xfId="0" applyNumberFormat="1" applyFill="1" applyBorder="1" applyProtection="1"/>
    <xf numFmtId="0" fontId="0" fillId="0" borderId="0" xfId="0" applyBorder="1" applyAlignment="1" applyProtection="1">
      <alignment horizontal="center"/>
    </xf>
    <xf numFmtId="0" fontId="0" fillId="0" borderId="6" xfId="0" applyBorder="1" applyProtection="1"/>
    <xf numFmtId="165" fontId="0" fillId="2" borderId="1" xfId="0" applyNumberFormat="1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5" fillId="0" borderId="0" xfId="0" applyFont="1" applyBorder="1" applyAlignment="1">
      <alignment horizontal="center"/>
    </xf>
    <xf numFmtId="4" fontId="0" fillId="0" borderId="16" xfId="0" applyNumberFormat="1" applyBorder="1"/>
    <xf numFmtId="0" fontId="0" fillId="0" borderId="17" xfId="0" applyBorder="1" applyAlignment="1">
      <alignment horizontal="left"/>
    </xf>
    <xf numFmtId="3" fontId="0" fillId="0" borderId="18" xfId="0" applyNumberFormat="1" applyBorder="1" applyProtection="1"/>
    <xf numFmtId="3" fontId="0" fillId="0" borderId="18" xfId="0" applyNumberFormat="1" applyFill="1" applyBorder="1" applyProtection="1"/>
    <xf numFmtId="4" fontId="0" fillId="0" borderId="19" xfId="0" applyNumberFormat="1" applyBorder="1" applyProtection="1"/>
    <xf numFmtId="4" fontId="0" fillId="0" borderId="20" xfId="0" applyNumberFormat="1" applyBorder="1"/>
    <xf numFmtId="3" fontId="0" fillId="2" borderId="21" xfId="0" applyNumberFormat="1" applyFill="1" applyBorder="1" applyProtection="1">
      <protection locked="0"/>
    </xf>
    <xf numFmtId="3" fontId="0" fillId="0" borderId="21" xfId="0" applyNumberFormat="1" applyFill="1" applyBorder="1" applyProtection="1"/>
    <xf numFmtId="4" fontId="0" fillId="0" borderId="21" xfId="0" applyNumberFormat="1" applyBorder="1" applyProtection="1"/>
    <xf numFmtId="0" fontId="0" fillId="0" borderId="21" xfId="0" applyBorder="1" applyAlignment="1">
      <alignment horizontal="left"/>
    </xf>
    <xf numFmtId="4" fontId="0" fillId="0" borderId="18" xfId="0" applyNumberFormat="1" applyBorder="1" applyProtection="1"/>
    <xf numFmtId="4" fontId="0" fillId="0" borderId="9" xfId="0" applyNumberFormat="1" applyBorder="1"/>
    <xf numFmtId="3" fontId="0" fillId="2" borderId="20" xfId="0" applyNumberFormat="1" applyFill="1" applyBorder="1" applyProtection="1">
      <protection locked="0"/>
    </xf>
    <xf numFmtId="0" fontId="2" fillId="0" borderId="9" xfId="0" applyFont="1" applyFill="1" applyBorder="1" applyAlignment="1" applyProtection="1">
      <alignment horizontal="center"/>
    </xf>
    <xf numFmtId="0" fontId="0" fillId="0" borderId="10" xfId="0" applyBorder="1" applyProtection="1">
      <protection locked="0"/>
    </xf>
    <xf numFmtId="3" fontId="0" fillId="2" borderId="1" xfId="1" applyNumberFormat="1" applyFont="1" applyFill="1" applyBorder="1" applyProtection="1">
      <protection locked="0"/>
    </xf>
    <xf numFmtId="3" fontId="0" fillId="0" borderId="1" xfId="1" applyNumberFormat="1" applyFont="1" applyBorder="1"/>
    <xf numFmtId="0" fontId="0" fillId="0" borderId="5" xfId="0" applyBorder="1" applyAlignment="1">
      <alignment horizontal="center"/>
    </xf>
    <xf numFmtId="170" fontId="2" fillId="0" borderId="9" xfId="0" applyNumberFormat="1" applyFont="1" applyFill="1" applyBorder="1" applyAlignment="1" applyProtection="1">
      <alignment horizontal="center"/>
    </xf>
    <xf numFmtId="44" fontId="0" fillId="0" borderId="1" xfId="2" applyNumberFormat="1" applyFont="1" applyBorder="1"/>
    <xf numFmtId="0" fontId="0" fillId="0" borderId="2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44" fontId="0" fillId="0" borderId="20" xfId="2" applyNumberFormat="1" applyFont="1" applyBorder="1"/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44" fontId="0" fillId="0" borderId="20" xfId="1" applyNumberFormat="1" applyFont="1" applyBorder="1"/>
    <xf numFmtId="44" fontId="0" fillId="0" borderId="20" xfId="2" applyFont="1" applyBorder="1"/>
    <xf numFmtId="169" fontId="0" fillId="0" borderId="20" xfId="1" applyNumberFormat="1" applyFont="1" applyBorder="1"/>
    <xf numFmtId="169" fontId="6" fillId="0" borderId="20" xfId="1" applyNumberFormat="1" applyFont="1" applyFill="1" applyBorder="1"/>
    <xf numFmtId="10" fontId="6" fillId="0" borderId="20" xfId="3" applyNumberFormat="1" applyFont="1" applyFill="1" applyBorder="1"/>
    <xf numFmtId="10" fontId="6" fillId="0" borderId="20" xfId="3" applyNumberFormat="1" applyFont="1" applyBorder="1"/>
    <xf numFmtId="10" fontId="6" fillId="0" borderId="20" xfId="0" applyNumberFormat="1" applyFont="1" applyFill="1" applyBorder="1"/>
    <xf numFmtId="44" fontId="6" fillId="0" borderId="20" xfId="2" applyFont="1" applyFill="1" applyBorder="1"/>
    <xf numFmtId="43" fontId="0" fillId="0" borderId="18" xfId="1" applyFont="1" applyBorder="1" applyAlignment="1">
      <alignment horizontal="left"/>
    </xf>
    <xf numFmtId="43" fontId="0" fillId="0" borderId="19" xfId="1" applyFont="1" applyBorder="1" applyAlignment="1">
      <alignment horizontal="left"/>
    </xf>
    <xf numFmtId="44" fontId="0" fillId="0" borderId="20" xfId="0" applyNumberFormat="1" applyBorder="1"/>
    <xf numFmtId="165" fontId="6" fillId="0" borderId="20" xfId="3" applyNumberFormat="1" applyFont="1" applyBorder="1"/>
    <xf numFmtId="42" fontId="6" fillId="0" borderId="20" xfId="2" applyNumberFormat="1" applyFont="1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168" fontId="0" fillId="0" borderId="29" xfId="1" applyNumberFormat="1" applyFont="1" applyBorder="1"/>
    <xf numFmtId="167" fontId="2" fillId="2" borderId="3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3" fontId="0" fillId="2" borderId="2" xfId="0" applyNumberFormat="1" applyFill="1" applyBorder="1" applyProtection="1">
      <protection locked="0"/>
    </xf>
    <xf numFmtId="3" fontId="0" fillId="0" borderId="2" xfId="0" applyNumberFormat="1" applyFill="1" applyBorder="1" applyProtection="1"/>
    <xf numFmtId="4" fontId="0" fillId="0" borderId="2" xfId="0" applyNumberFormat="1" applyBorder="1" applyProtection="1"/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0" fillId="0" borderId="2" xfId="0" applyBorder="1"/>
    <xf numFmtId="3" fontId="0" fillId="2" borderId="2" xfId="1" applyNumberFormat="1" applyFont="1" applyFill="1" applyBorder="1" applyProtection="1">
      <protection locked="0"/>
    </xf>
    <xf numFmtId="0" fontId="0" fillId="0" borderId="34" xfId="0" applyBorder="1"/>
    <xf numFmtId="0" fontId="0" fillId="0" borderId="29" xfId="0" applyBorder="1"/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168" fontId="0" fillId="0" borderId="29" xfId="0" applyNumberFormat="1" applyBorder="1"/>
    <xf numFmtId="44" fontId="6" fillId="0" borderId="29" xfId="0" applyNumberFormat="1" applyFont="1" applyFill="1" applyBorder="1"/>
    <xf numFmtId="0" fontId="0" fillId="0" borderId="0" xfId="0" applyFill="1" applyBorder="1" applyAlignment="1" applyProtection="1">
      <alignment horizontal="center"/>
    </xf>
    <xf numFmtId="42" fontId="0" fillId="0" borderId="0" xfId="2" applyNumberFormat="1" applyFont="1" applyBorder="1"/>
    <xf numFmtId="0" fontId="0" fillId="0" borderId="4" xfId="0" applyBorder="1" applyAlignment="1" applyProtection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left"/>
    </xf>
    <xf numFmtId="3" fontId="0" fillId="2" borderId="38" xfId="0" applyNumberFormat="1" applyFill="1" applyBorder="1" applyProtection="1">
      <protection locked="0"/>
    </xf>
    <xf numFmtId="3" fontId="0" fillId="0" borderId="38" xfId="0" applyNumberFormat="1" applyFill="1" applyBorder="1" applyProtection="1"/>
    <xf numFmtId="4" fontId="0" fillId="0" borderId="38" xfId="0" applyNumberFormat="1" applyBorder="1" applyProtection="1"/>
    <xf numFmtId="4" fontId="0" fillId="0" borderId="39" xfId="0" applyNumberFormat="1" applyBorder="1"/>
    <xf numFmtId="164" fontId="0" fillId="0" borderId="4" xfId="1" applyNumberFormat="1" applyFont="1" applyBorder="1"/>
    <xf numFmtId="166" fontId="0" fillId="0" borderId="10" xfId="0" applyNumberFormat="1" applyFill="1" applyBorder="1" applyProtection="1"/>
    <xf numFmtId="0" fontId="0" fillId="0" borderId="11" xfId="0" applyBorder="1"/>
    <xf numFmtId="0" fontId="0" fillId="0" borderId="12" xfId="0" applyBorder="1"/>
    <xf numFmtId="0" fontId="0" fillId="0" borderId="13" xfId="0" applyBorder="1"/>
    <xf numFmtId="42" fontId="0" fillId="0" borderId="0" xfId="0" applyNumberFormat="1" applyBorder="1" applyProtection="1"/>
    <xf numFmtId="42" fontId="0" fillId="0" borderId="9" xfId="0" applyNumberFormat="1" applyFill="1" applyBorder="1" applyProtection="1"/>
    <xf numFmtId="0" fontId="0" fillId="0" borderId="0" xfId="0" applyFill="1" applyBorder="1" applyProtection="1"/>
    <xf numFmtId="0" fontId="0" fillId="0" borderId="9" xfId="0" applyFill="1" applyBorder="1" applyProtection="1"/>
    <xf numFmtId="0" fontId="0" fillId="0" borderId="0" xfId="0" applyFill="1" applyBorder="1" applyAlignment="1" applyProtection="1">
      <alignment horizontal="left"/>
    </xf>
    <xf numFmtId="44" fontId="0" fillId="0" borderId="9" xfId="0" applyNumberFormat="1" applyFill="1" applyBorder="1" applyProtection="1"/>
    <xf numFmtId="44" fontId="0" fillId="2" borderId="2" xfId="2" applyNumberFormat="1" applyFont="1" applyFill="1" applyBorder="1" applyProtection="1">
      <protection locked="0"/>
    </xf>
    <xf numFmtId="44" fontId="0" fillId="0" borderId="1" xfId="0" applyNumberFormat="1" applyBorder="1"/>
    <xf numFmtId="44" fontId="0" fillId="0" borderId="0" xfId="2" applyNumberFormat="1" applyFont="1" applyBorder="1"/>
    <xf numFmtId="0" fontId="0" fillId="0" borderId="1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40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22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35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2" fillId="3" borderId="41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0" fillId="0" borderId="9" xfId="0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0" xfId="0" applyFont="1" applyBorder="1" applyAlignment="1" applyProtection="1">
      <alignment horizontal="left"/>
    </xf>
    <xf numFmtId="0" fontId="2" fillId="2" borderId="17" xfId="0" applyNumberFormat="1" applyFont="1" applyFill="1" applyBorder="1" applyAlignment="1" applyProtection="1">
      <alignment horizontal="left"/>
      <protection locked="0"/>
    </xf>
    <xf numFmtId="0" fontId="2" fillId="2" borderId="20" xfId="0" applyNumberFormat="1" applyFont="1" applyFill="1" applyBorder="1" applyAlignment="1" applyProtection="1">
      <alignment horizontal="left"/>
      <protection locked="0"/>
    </xf>
    <xf numFmtId="0" fontId="2" fillId="0" borderId="5" xfId="0" applyFont="1" applyFill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left" wrapText="1"/>
    </xf>
    <xf numFmtId="14" fontId="0" fillId="0" borderId="4" xfId="0" applyNumberFormat="1" applyBorder="1" applyAlignment="1">
      <alignment horizontal="left"/>
    </xf>
    <xf numFmtId="14" fontId="0" fillId="0" borderId="0" xfId="0" applyNumberFormat="1" applyBorder="1" applyAlignment="1" applyProtection="1">
      <alignment horizontal="left"/>
    </xf>
    <xf numFmtId="0" fontId="2" fillId="3" borderId="31" xfId="0" applyFont="1" applyFill="1" applyBorder="1" applyAlignment="1">
      <alignment horizontal="center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3" borderId="41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3" borderId="43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H110"/>
  <sheetViews>
    <sheetView showGridLines="0" tabSelected="1" topLeftCell="A7" zoomScaleNormal="70" workbookViewId="0">
      <selection activeCell="C15" sqref="C15"/>
    </sheetView>
  </sheetViews>
  <sheetFormatPr defaultRowHeight="12.5" x14ac:dyDescent="0.25"/>
  <cols>
    <col min="1" max="1" width="5.81640625" customWidth="1"/>
    <col min="2" max="2" width="4.54296875" style="1" customWidth="1"/>
    <col min="3" max="3" width="61.453125" style="2" customWidth="1"/>
    <col min="4" max="4" width="14.81640625" customWidth="1"/>
    <col min="5" max="5" width="10" customWidth="1"/>
    <col min="6" max="6" width="14.54296875" customWidth="1"/>
    <col min="7" max="7" width="21.26953125" customWidth="1"/>
  </cols>
  <sheetData>
    <row r="1" spans="2:8" ht="13.5" customHeight="1" thickBot="1" x14ac:dyDescent="0.3">
      <c r="B1" s="178">
        <f ca="1">TODAY()</f>
        <v>44244</v>
      </c>
      <c r="C1" s="178"/>
    </row>
    <row r="2" spans="2:8" ht="15.5" x14ac:dyDescent="0.35">
      <c r="B2" s="164" t="s">
        <v>11</v>
      </c>
      <c r="C2" s="165"/>
      <c r="D2" s="165"/>
      <c r="E2" s="165"/>
      <c r="F2" s="165"/>
      <c r="G2" s="166"/>
      <c r="H2" s="3"/>
    </row>
    <row r="3" spans="2:8" ht="15.5" x14ac:dyDescent="0.35">
      <c r="B3" s="167" t="s">
        <v>12</v>
      </c>
      <c r="C3" s="168"/>
      <c r="D3" s="168"/>
      <c r="E3" s="168"/>
      <c r="F3" s="168"/>
      <c r="G3" s="169"/>
      <c r="H3" s="3"/>
    </row>
    <row r="4" spans="2:8" s="3" customFormat="1" ht="16" thickBot="1" x14ac:dyDescent="0.4">
      <c r="B4" s="170" t="s">
        <v>28</v>
      </c>
      <c r="C4" s="171"/>
      <c r="D4" s="171"/>
      <c r="E4" s="171"/>
      <c r="F4" s="171"/>
      <c r="G4" s="172"/>
    </row>
    <row r="5" spans="2:8" s="3" customFormat="1" x14ac:dyDescent="0.25">
      <c r="B5" s="127"/>
      <c r="C5" s="128"/>
      <c r="D5" s="128"/>
      <c r="E5" s="128"/>
      <c r="F5" s="128"/>
      <c r="G5" s="129"/>
    </row>
    <row r="6" spans="2:8" s="3" customFormat="1" ht="13" x14ac:dyDescent="0.3">
      <c r="B6" s="38"/>
      <c r="C6" s="43"/>
      <c r="D6" s="140" t="s">
        <v>18</v>
      </c>
      <c r="E6" s="140"/>
      <c r="F6" s="99"/>
      <c r="G6" s="71"/>
    </row>
    <row r="7" spans="2:8" s="3" customFormat="1" ht="13" x14ac:dyDescent="0.3">
      <c r="B7" s="27"/>
      <c r="C7" s="43"/>
      <c r="D7" s="140" t="s">
        <v>19</v>
      </c>
      <c r="E7" s="140"/>
      <c r="F7" s="174"/>
      <c r="G7" s="175"/>
    </row>
    <row r="8" spans="2:8" s="3" customFormat="1" ht="13" x14ac:dyDescent="0.3">
      <c r="B8" s="27"/>
      <c r="C8" s="39"/>
      <c r="D8" s="173" t="s">
        <v>29</v>
      </c>
      <c r="E8" s="173"/>
      <c r="F8" s="100"/>
      <c r="G8" s="66"/>
    </row>
    <row r="9" spans="2:8" s="3" customFormat="1" ht="13" x14ac:dyDescent="0.3">
      <c r="B9" s="27"/>
      <c r="C9" s="42" t="s">
        <v>31</v>
      </c>
      <c r="D9" s="39"/>
      <c r="E9" s="39"/>
      <c r="F9" s="39"/>
      <c r="G9" s="40"/>
    </row>
    <row r="10" spans="2:8" s="3" customFormat="1" ht="13.5" thickBot="1" x14ac:dyDescent="0.35">
      <c r="B10" s="149" t="s">
        <v>30</v>
      </c>
      <c r="C10" s="150"/>
      <c r="D10" s="150"/>
      <c r="E10" s="150"/>
      <c r="F10" s="150"/>
      <c r="G10" s="151"/>
      <c r="H10" s="52"/>
    </row>
    <row r="11" spans="2:8" s="50" customFormat="1" ht="38.25" customHeight="1" thickBot="1" x14ac:dyDescent="0.3">
      <c r="B11" s="193" t="s">
        <v>24</v>
      </c>
      <c r="C11" s="194"/>
      <c r="D11" s="104" t="s">
        <v>20</v>
      </c>
      <c r="E11" s="104" t="s">
        <v>0</v>
      </c>
      <c r="F11" s="105" t="s">
        <v>1</v>
      </c>
      <c r="G11" s="106" t="s">
        <v>5</v>
      </c>
    </row>
    <row r="12" spans="2:8" s="3" customFormat="1" x14ac:dyDescent="0.25">
      <c r="B12" s="49">
        <v>1</v>
      </c>
      <c r="C12" s="74" t="s">
        <v>56</v>
      </c>
      <c r="D12" s="101">
        <v>0</v>
      </c>
      <c r="E12" s="102">
        <v>2</v>
      </c>
      <c r="F12" s="103">
        <f>ROUND(D12/E12,2)</f>
        <v>0</v>
      </c>
      <c r="G12" s="64"/>
    </row>
    <row r="13" spans="2:8" s="3" customFormat="1" x14ac:dyDescent="0.25">
      <c r="B13" s="9">
        <v>2</v>
      </c>
      <c r="C13" s="5" t="s">
        <v>42</v>
      </c>
      <c r="D13" s="19">
        <v>0</v>
      </c>
      <c r="E13" s="20">
        <v>2</v>
      </c>
      <c r="F13" s="17">
        <f>ROUND(D13/E13,2)</f>
        <v>0</v>
      </c>
      <c r="G13" s="64"/>
    </row>
    <row r="14" spans="2:8" s="3" customFormat="1" ht="12.75" customHeight="1" x14ac:dyDescent="0.25">
      <c r="B14" s="27"/>
      <c r="C14" s="28"/>
      <c r="D14" s="29"/>
      <c r="E14" s="21"/>
      <c r="F14" s="18"/>
      <c r="G14" s="30"/>
    </row>
    <row r="15" spans="2:8" s="3" customFormat="1" x14ac:dyDescent="0.25">
      <c r="B15" s="48">
        <v>4</v>
      </c>
      <c r="C15" s="54" t="s">
        <v>33</v>
      </c>
      <c r="D15" s="55"/>
      <c r="E15" s="56"/>
      <c r="F15" s="63"/>
      <c r="G15" s="16">
        <f>F12+F13</f>
        <v>0</v>
      </c>
    </row>
    <row r="16" spans="2:8" s="45" customFormat="1" x14ac:dyDescent="0.25">
      <c r="B16" s="147"/>
      <c r="C16" s="152"/>
      <c r="D16" s="152"/>
      <c r="E16" s="152"/>
      <c r="F16" s="152"/>
      <c r="G16" s="153"/>
    </row>
    <row r="17" spans="2:7" s="3" customFormat="1" x14ac:dyDescent="0.25">
      <c r="B17" s="49">
        <v>5</v>
      </c>
      <c r="C17" s="62" t="s">
        <v>71</v>
      </c>
      <c r="D17" s="59">
        <v>0</v>
      </c>
      <c r="E17" s="60">
        <v>2</v>
      </c>
      <c r="F17" s="17">
        <f>ROUND(D17/E17,2)</f>
        <v>0</v>
      </c>
      <c r="G17" s="64"/>
    </row>
    <row r="18" spans="2:7" s="3" customFormat="1" x14ac:dyDescent="0.25">
      <c r="B18" s="9">
        <v>6</v>
      </c>
      <c r="C18" s="54" t="s">
        <v>72</v>
      </c>
      <c r="D18" s="55"/>
      <c r="E18" s="56"/>
      <c r="F18" s="57"/>
      <c r="G18" s="16">
        <f>F17</f>
        <v>0</v>
      </c>
    </row>
    <row r="19" spans="2:7" s="3" customFormat="1" x14ac:dyDescent="0.25">
      <c r="B19" s="48">
        <v>8</v>
      </c>
      <c r="C19" s="54" t="s">
        <v>2</v>
      </c>
      <c r="D19" s="55"/>
      <c r="E19" s="56"/>
      <c r="F19" s="57"/>
      <c r="G19" s="53">
        <f>G15+G18</f>
        <v>0</v>
      </c>
    </row>
    <row r="20" spans="2:7" s="3" customFormat="1" ht="13" thickBot="1" x14ac:dyDescent="0.3">
      <c r="B20" s="141"/>
      <c r="C20" s="142"/>
      <c r="D20" s="142"/>
      <c r="E20" s="142"/>
      <c r="F20" s="142"/>
      <c r="G20" s="143"/>
    </row>
    <row r="21" spans="2:7" s="3" customFormat="1" ht="12.75" customHeight="1" thickBot="1" x14ac:dyDescent="0.3">
      <c r="B21" s="154" t="s">
        <v>25</v>
      </c>
      <c r="C21" s="155"/>
      <c r="D21" s="155"/>
      <c r="E21" s="155"/>
      <c r="F21" s="155"/>
      <c r="G21" s="156"/>
    </row>
    <row r="22" spans="2:7" s="3" customFormat="1" x14ac:dyDescent="0.25">
      <c r="B22" s="119">
        <v>9</v>
      </c>
      <c r="C22" s="120" t="s">
        <v>57</v>
      </c>
      <c r="D22" s="121">
        <v>0</v>
      </c>
      <c r="E22" s="122">
        <v>2</v>
      </c>
      <c r="F22" s="123">
        <f>ROUND(D22/E22,2)</f>
        <v>0</v>
      </c>
      <c r="G22" s="124"/>
    </row>
    <row r="23" spans="2:7" s="3" customFormat="1" x14ac:dyDescent="0.25">
      <c r="B23" s="9">
        <v>10</v>
      </c>
      <c r="C23" s="54" t="s">
        <v>17</v>
      </c>
      <c r="D23" s="55"/>
      <c r="E23" s="56"/>
      <c r="F23" s="57"/>
      <c r="G23" s="58">
        <f>F22</f>
        <v>0</v>
      </c>
    </row>
    <row r="24" spans="2:7" s="3" customFormat="1" x14ac:dyDescent="0.25">
      <c r="B24" s="9">
        <v>11</v>
      </c>
      <c r="C24" s="62" t="s">
        <v>6</v>
      </c>
      <c r="D24" s="59">
        <v>0</v>
      </c>
      <c r="E24" s="60">
        <v>2</v>
      </c>
      <c r="F24" s="61">
        <f>ROUND(D24/E24,2)</f>
        <v>0</v>
      </c>
      <c r="G24" s="16"/>
    </row>
    <row r="25" spans="2:7" s="3" customFormat="1" x14ac:dyDescent="0.25">
      <c r="B25" s="9">
        <v>12</v>
      </c>
      <c r="C25" s="5" t="s">
        <v>34</v>
      </c>
      <c r="D25" s="19">
        <v>0</v>
      </c>
      <c r="E25" s="20">
        <v>2</v>
      </c>
      <c r="F25" s="17">
        <f>ROUND(D25/E25,2)</f>
        <v>0</v>
      </c>
      <c r="G25" s="58"/>
    </row>
    <row r="26" spans="2:7" s="3" customFormat="1" x14ac:dyDescent="0.25">
      <c r="B26" s="9">
        <v>13</v>
      </c>
      <c r="C26" s="54" t="s">
        <v>78</v>
      </c>
      <c r="D26" s="55"/>
      <c r="E26" s="56"/>
      <c r="F26" s="57"/>
      <c r="G26" s="58">
        <f>F24+F25</f>
        <v>0</v>
      </c>
    </row>
    <row r="27" spans="2:7" s="3" customFormat="1" x14ac:dyDescent="0.25">
      <c r="B27" s="9">
        <v>14</v>
      </c>
      <c r="C27" s="62" t="s">
        <v>35</v>
      </c>
      <c r="D27" s="59">
        <v>0</v>
      </c>
      <c r="E27" s="60">
        <v>2</v>
      </c>
      <c r="F27" s="61">
        <f>ROUND(D27/E27,2)</f>
        <v>0</v>
      </c>
      <c r="G27" s="16"/>
    </row>
    <row r="28" spans="2:7" s="3" customFormat="1" x14ac:dyDescent="0.25">
      <c r="B28" s="9">
        <v>15</v>
      </c>
      <c r="C28" s="54" t="s">
        <v>36</v>
      </c>
      <c r="D28" s="63"/>
      <c r="E28" s="63"/>
      <c r="F28" s="57"/>
      <c r="G28" s="58">
        <f>F27</f>
        <v>0</v>
      </c>
    </row>
    <row r="29" spans="2:7" s="3" customFormat="1" x14ac:dyDescent="0.25">
      <c r="B29" s="9">
        <v>16</v>
      </c>
      <c r="C29" s="54" t="s">
        <v>3</v>
      </c>
      <c r="D29" s="63"/>
      <c r="E29" s="63"/>
      <c r="F29" s="57"/>
      <c r="G29" s="58">
        <f>G26+G28</f>
        <v>0</v>
      </c>
    </row>
    <row r="30" spans="2:7" s="3" customFormat="1" x14ac:dyDescent="0.25">
      <c r="B30" s="9">
        <v>17</v>
      </c>
      <c r="C30" s="54" t="s">
        <v>4</v>
      </c>
      <c r="D30" s="63"/>
      <c r="E30" s="63"/>
      <c r="F30" s="57"/>
      <c r="G30" s="58">
        <f>G23+G26+G28</f>
        <v>0</v>
      </c>
    </row>
    <row r="31" spans="2:7" s="3" customFormat="1" ht="12.75" customHeight="1" x14ac:dyDescent="0.25">
      <c r="B31" s="144"/>
      <c r="C31" s="145"/>
      <c r="D31" s="145"/>
      <c r="E31" s="145"/>
      <c r="F31" s="145"/>
      <c r="G31" s="146"/>
    </row>
    <row r="32" spans="2:7" s="3" customFormat="1" x14ac:dyDescent="0.25">
      <c r="B32" s="9">
        <v>18</v>
      </c>
      <c r="C32" s="54" t="s">
        <v>16</v>
      </c>
      <c r="D32" s="63"/>
      <c r="E32" s="63"/>
      <c r="F32" s="57"/>
      <c r="G32" s="65">
        <v>174</v>
      </c>
    </row>
    <row r="33" spans="2:7" s="3" customFormat="1" x14ac:dyDescent="0.25">
      <c r="B33" s="147"/>
      <c r="C33" s="142"/>
      <c r="D33" s="142"/>
      <c r="E33" s="142"/>
      <c r="F33" s="142"/>
      <c r="G33" s="148"/>
    </row>
    <row r="34" spans="2:7" s="3" customFormat="1" x14ac:dyDescent="0.25">
      <c r="B34" s="9">
        <v>19</v>
      </c>
      <c r="C34" s="54" t="s">
        <v>79</v>
      </c>
      <c r="D34" s="63"/>
      <c r="E34" s="63"/>
      <c r="F34" s="57"/>
      <c r="G34" s="58">
        <f>G23+G28</f>
        <v>0</v>
      </c>
    </row>
    <row r="35" spans="2:7" s="3" customFormat="1" x14ac:dyDescent="0.25">
      <c r="B35" s="9">
        <v>20</v>
      </c>
      <c r="C35" s="54" t="s">
        <v>58</v>
      </c>
      <c r="D35" s="63"/>
      <c r="E35" s="63"/>
      <c r="F35" s="57"/>
      <c r="G35" s="16">
        <f>(+G34+G15)</f>
        <v>0</v>
      </c>
    </row>
    <row r="36" spans="2:7" s="3" customFormat="1" x14ac:dyDescent="0.25">
      <c r="B36" s="27"/>
      <c r="C36" s="28"/>
      <c r="D36" s="24"/>
      <c r="E36" s="24"/>
      <c r="F36" s="24"/>
      <c r="G36" s="25"/>
    </row>
    <row r="37" spans="2:7" s="3" customFormat="1" x14ac:dyDescent="0.25">
      <c r="B37" s="176" t="s">
        <v>62</v>
      </c>
      <c r="C37" s="177"/>
      <c r="D37" s="6" t="s">
        <v>13</v>
      </c>
      <c r="E37" s="8">
        <v>0</v>
      </c>
      <c r="F37" s="24"/>
      <c r="G37" s="25"/>
    </row>
    <row r="38" spans="2:7" s="3" customFormat="1" x14ac:dyDescent="0.25">
      <c r="B38" s="176"/>
      <c r="C38" s="177"/>
      <c r="D38" s="6" t="s">
        <v>14</v>
      </c>
      <c r="E38" s="8">
        <v>0</v>
      </c>
      <c r="F38" s="24"/>
      <c r="G38" s="25"/>
    </row>
    <row r="39" spans="2:7" s="3" customFormat="1" x14ac:dyDescent="0.25">
      <c r="B39" s="176"/>
      <c r="C39" s="177"/>
      <c r="D39" s="24"/>
      <c r="E39" s="24"/>
      <c r="F39" s="24"/>
      <c r="G39" s="25"/>
    </row>
    <row r="40" spans="2:7" s="3" customFormat="1" ht="12.75" customHeight="1" x14ac:dyDescent="0.25">
      <c r="B40" s="176"/>
      <c r="C40" s="177"/>
      <c r="D40" s="139" t="s">
        <v>15</v>
      </c>
      <c r="E40" s="139"/>
      <c r="F40" s="47">
        <v>0</v>
      </c>
      <c r="G40" s="25"/>
    </row>
    <row r="41" spans="2:7" s="3" customFormat="1" ht="13" thickBot="1" x14ac:dyDescent="0.3">
      <c r="B41" s="22"/>
      <c r="C41" s="23"/>
      <c r="D41" s="26"/>
      <c r="E41" s="26"/>
      <c r="F41" s="26"/>
      <c r="G41" s="31"/>
    </row>
    <row r="42" spans="2:7" ht="15.75" customHeight="1" thickBot="1" x14ac:dyDescent="0.3">
      <c r="B42" s="179">
        <f ca="1">TODAY()</f>
        <v>44244</v>
      </c>
      <c r="C42" s="179"/>
      <c r="D42" s="34"/>
      <c r="E42" s="34"/>
      <c r="F42" s="34"/>
      <c r="G42" s="34"/>
    </row>
    <row r="43" spans="2:7" ht="15.5" x14ac:dyDescent="0.35">
      <c r="B43" s="181" t="s">
        <v>11</v>
      </c>
      <c r="C43" s="182"/>
      <c r="D43" s="182"/>
      <c r="E43" s="182"/>
      <c r="F43" s="182"/>
      <c r="G43" s="183"/>
    </row>
    <row r="44" spans="2:7" ht="15.5" x14ac:dyDescent="0.35">
      <c r="B44" s="184" t="s">
        <v>12</v>
      </c>
      <c r="C44" s="185"/>
      <c r="D44" s="185"/>
      <c r="E44" s="185"/>
      <c r="F44" s="185"/>
      <c r="G44" s="186"/>
    </row>
    <row r="45" spans="2:7" ht="16" thickBot="1" x14ac:dyDescent="0.4">
      <c r="B45" s="187" t="s">
        <v>28</v>
      </c>
      <c r="C45" s="188"/>
      <c r="D45" s="188"/>
      <c r="E45" s="188"/>
      <c r="F45" s="188"/>
      <c r="G45" s="189"/>
    </row>
    <row r="46" spans="2:7" ht="13" x14ac:dyDescent="0.3">
      <c r="B46" s="35"/>
      <c r="C46" s="36"/>
      <c r="D46" s="36"/>
      <c r="E46" s="36"/>
      <c r="F46" s="36"/>
      <c r="G46" s="37"/>
    </row>
    <row r="47" spans="2:7" ht="13" x14ac:dyDescent="0.3">
      <c r="B47" s="41"/>
      <c r="C47" s="42" t="s">
        <v>31</v>
      </c>
      <c r="D47" s="24"/>
      <c r="E47" s="24"/>
      <c r="F47" s="24"/>
      <c r="G47" s="25"/>
    </row>
    <row r="48" spans="2:7" ht="13" thickBot="1" x14ac:dyDescent="0.3">
      <c r="B48" s="41"/>
      <c r="C48" s="24"/>
      <c r="D48" s="24"/>
      <c r="E48" s="24"/>
      <c r="F48" s="24"/>
      <c r="G48" s="25"/>
    </row>
    <row r="49" spans="2:7" ht="13.5" thickBot="1" x14ac:dyDescent="0.35">
      <c r="B49" s="190" t="s">
        <v>37</v>
      </c>
      <c r="C49" s="191"/>
      <c r="D49" s="192"/>
      <c r="E49" s="3"/>
      <c r="F49" s="157" t="s">
        <v>7</v>
      </c>
      <c r="G49" s="158"/>
    </row>
    <row r="50" spans="2:7" x14ac:dyDescent="0.25">
      <c r="B50" s="49">
        <v>21</v>
      </c>
      <c r="C50" s="107" t="s">
        <v>38</v>
      </c>
      <c r="D50" s="136">
        <v>0</v>
      </c>
      <c r="E50" s="3" t="s">
        <v>26</v>
      </c>
      <c r="F50" s="109"/>
      <c r="G50" s="110"/>
    </row>
    <row r="51" spans="2:7" x14ac:dyDescent="0.25">
      <c r="B51" s="9">
        <v>22</v>
      </c>
      <c r="C51" s="6" t="s">
        <v>39</v>
      </c>
      <c r="D51" s="137">
        <f>D50+G51+G52</f>
        <v>0</v>
      </c>
      <c r="E51" s="3"/>
      <c r="F51" s="7" t="s">
        <v>8</v>
      </c>
      <c r="G51" s="14">
        <v>0</v>
      </c>
    </row>
    <row r="52" spans="2:7" x14ac:dyDescent="0.25">
      <c r="B52" s="9">
        <v>23</v>
      </c>
      <c r="C52" s="6" t="s">
        <v>40</v>
      </c>
      <c r="D52" s="137">
        <f>ROUND(D51-G58,2)</f>
        <v>0</v>
      </c>
      <c r="E52" s="3"/>
      <c r="F52" s="4" t="s">
        <v>9</v>
      </c>
      <c r="G52" s="15">
        <v>0</v>
      </c>
    </row>
    <row r="53" spans="2:7" x14ac:dyDescent="0.25">
      <c r="B53" s="70"/>
      <c r="C53" s="3"/>
      <c r="D53" s="130"/>
      <c r="E53" s="24"/>
      <c r="F53" s="116"/>
      <c r="G53" s="131"/>
    </row>
    <row r="54" spans="2:7" x14ac:dyDescent="0.25">
      <c r="B54" s="11" t="s">
        <v>26</v>
      </c>
      <c r="C54" s="51" t="s">
        <v>59</v>
      </c>
      <c r="D54" s="130"/>
      <c r="E54" s="24"/>
      <c r="F54" s="116"/>
      <c r="G54" s="131"/>
    </row>
    <row r="55" spans="2:7" ht="13" thickBot="1" x14ac:dyDescent="0.3">
      <c r="B55" s="11"/>
      <c r="C55" s="3"/>
      <c r="D55" s="24"/>
      <c r="E55" s="24"/>
      <c r="F55" s="24"/>
      <c r="G55" s="25"/>
    </row>
    <row r="56" spans="2:7" ht="13.5" thickBot="1" x14ac:dyDescent="0.35">
      <c r="B56" s="157" t="s">
        <v>41</v>
      </c>
      <c r="C56" s="180"/>
      <c r="D56" s="158"/>
      <c r="E56" s="3"/>
      <c r="F56" s="157" t="s">
        <v>10</v>
      </c>
      <c r="G56" s="158"/>
    </row>
    <row r="57" spans="2:7" x14ac:dyDescent="0.25">
      <c r="B57" s="49">
        <v>24</v>
      </c>
      <c r="C57" s="107" t="s">
        <v>43</v>
      </c>
      <c r="D57" s="136">
        <v>0</v>
      </c>
      <c r="E57" s="3" t="s">
        <v>27</v>
      </c>
      <c r="F57" s="109"/>
      <c r="G57" s="110"/>
    </row>
    <row r="58" spans="2:7" x14ac:dyDescent="0.25">
      <c r="B58" s="9">
        <v>25</v>
      </c>
      <c r="C58" s="6" t="s">
        <v>44</v>
      </c>
      <c r="D58" s="72">
        <f>SUM(D57-G60)</f>
        <v>0</v>
      </c>
      <c r="E58" s="3"/>
      <c r="F58" s="7" t="s">
        <v>22</v>
      </c>
      <c r="G58" s="14">
        <v>0</v>
      </c>
    </row>
    <row r="59" spans="2:7" ht="13" thickBot="1" x14ac:dyDescent="0.3">
      <c r="B59" s="70"/>
      <c r="C59" s="3"/>
      <c r="D59" s="138"/>
      <c r="E59" s="3"/>
      <c r="F59" s="7"/>
      <c r="G59" s="14"/>
    </row>
    <row r="60" spans="2:7" ht="13.5" thickBot="1" x14ac:dyDescent="0.35">
      <c r="B60" s="157" t="s">
        <v>80</v>
      </c>
      <c r="C60" s="180"/>
      <c r="D60" s="158"/>
      <c r="E60" s="3"/>
      <c r="F60" s="4" t="s">
        <v>32</v>
      </c>
      <c r="G60" s="15">
        <v>0</v>
      </c>
    </row>
    <row r="61" spans="2:7" x14ac:dyDescent="0.25">
      <c r="B61" s="9">
        <v>26</v>
      </c>
      <c r="C61" s="6" t="s">
        <v>45</v>
      </c>
      <c r="D61" s="72">
        <f>ROUND(D52+D58,2)</f>
        <v>0</v>
      </c>
      <c r="E61" s="3"/>
      <c r="F61" s="45"/>
      <c r="G61" s="44"/>
    </row>
    <row r="62" spans="2:7" x14ac:dyDescent="0.25">
      <c r="B62" s="70"/>
      <c r="C62" s="3"/>
      <c r="D62" s="117"/>
      <c r="E62" s="3"/>
      <c r="F62" s="45"/>
      <c r="G62" s="44"/>
    </row>
    <row r="63" spans="2:7" x14ac:dyDescent="0.25">
      <c r="B63" s="11" t="s">
        <v>27</v>
      </c>
      <c r="C63" s="3" t="s">
        <v>60</v>
      </c>
      <c r="D63" s="117"/>
      <c r="E63" s="3"/>
      <c r="F63" s="45"/>
      <c r="G63" s="44"/>
    </row>
    <row r="64" spans="2:7" ht="13.5" thickBot="1" x14ac:dyDescent="0.35">
      <c r="B64" s="27"/>
      <c r="C64" s="24"/>
      <c r="D64" s="24"/>
      <c r="E64" s="3"/>
      <c r="F64" s="162"/>
      <c r="G64" s="163"/>
    </row>
    <row r="65" spans="2:7" ht="13.5" thickBot="1" x14ac:dyDescent="0.35">
      <c r="B65" s="190" t="s">
        <v>21</v>
      </c>
      <c r="C65" s="191"/>
      <c r="D65" s="192"/>
      <c r="E65" s="3"/>
      <c r="F65" s="145"/>
      <c r="G65" s="159"/>
    </row>
    <row r="66" spans="2:7" x14ac:dyDescent="0.25">
      <c r="B66" s="49">
        <v>27</v>
      </c>
      <c r="C66" s="107" t="s">
        <v>46</v>
      </c>
      <c r="D66" s="108">
        <v>0</v>
      </c>
      <c r="E66" s="3"/>
      <c r="F66" s="132"/>
      <c r="G66" s="133"/>
    </row>
    <row r="67" spans="2:7" x14ac:dyDescent="0.25">
      <c r="B67" s="9">
        <v>28</v>
      </c>
      <c r="C67" s="6" t="s">
        <v>84</v>
      </c>
      <c r="D67" s="68">
        <v>0</v>
      </c>
      <c r="E67" s="3"/>
      <c r="F67" s="134"/>
      <c r="G67" s="135"/>
    </row>
    <row r="68" spans="2:7" x14ac:dyDescent="0.25">
      <c r="B68" s="9">
        <v>29</v>
      </c>
      <c r="C68" s="6" t="s">
        <v>83</v>
      </c>
      <c r="D68" s="69">
        <f>D66+D67</f>
        <v>0</v>
      </c>
      <c r="E68" s="3"/>
      <c r="F68" s="24"/>
      <c r="G68" s="25"/>
    </row>
    <row r="69" spans="2:7" ht="13" x14ac:dyDescent="0.3">
      <c r="B69" s="9">
        <v>30</v>
      </c>
      <c r="C69" s="6" t="s">
        <v>61</v>
      </c>
      <c r="D69" s="68">
        <v>0</v>
      </c>
      <c r="E69" s="3"/>
      <c r="F69" s="160"/>
      <c r="G69" s="161"/>
    </row>
    <row r="70" spans="2:7" x14ac:dyDescent="0.25">
      <c r="B70" s="9">
        <v>31</v>
      </c>
      <c r="C70" s="6" t="s">
        <v>73</v>
      </c>
      <c r="D70" s="69">
        <f>D66+D69</f>
        <v>0</v>
      </c>
      <c r="E70" s="3"/>
      <c r="F70" s="24"/>
      <c r="G70" s="25"/>
    </row>
    <row r="71" spans="2:7" x14ac:dyDescent="0.25">
      <c r="B71" s="9">
        <v>32</v>
      </c>
      <c r="C71" s="6" t="s">
        <v>47</v>
      </c>
      <c r="D71" s="69">
        <f>D66+D67+D69</f>
        <v>0</v>
      </c>
      <c r="E71" s="3"/>
      <c r="F71" s="45"/>
      <c r="G71" s="44"/>
    </row>
    <row r="72" spans="2:7" ht="13" thickBot="1" x14ac:dyDescent="0.3">
      <c r="B72" s="12"/>
      <c r="C72" s="10"/>
      <c r="D72" s="125"/>
      <c r="E72" s="10"/>
      <c r="F72" s="118"/>
      <c r="G72" s="126"/>
    </row>
    <row r="73" spans="2:7" ht="13" thickBot="1" x14ac:dyDescent="0.3">
      <c r="B73" s="179">
        <f ca="1">TODAY()</f>
        <v>44244</v>
      </c>
      <c r="C73" s="179"/>
      <c r="D73" s="24"/>
      <c r="E73" s="24"/>
      <c r="F73" s="24"/>
      <c r="G73" s="24"/>
    </row>
    <row r="74" spans="2:7" ht="15.5" x14ac:dyDescent="0.35">
      <c r="B74" s="181" t="s">
        <v>11</v>
      </c>
      <c r="C74" s="182"/>
      <c r="D74" s="182"/>
      <c r="E74" s="182"/>
      <c r="F74" s="182"/>
      <c r="G74" s="183"/>
    </row>
    <row r="75" spans="2:7" ht="15.5" x14ac:dyDescent="0.35">
      <c r="B75" s="184" t="s">
        <v>12</v>
      </c>
      <c r="C75" s="185"/>
      <c r="D75" s="185"/>
      <c r="E75" s="185"/>
      <c r="F75" s="185"/>
      <c r="G75" s="186"/>
    </row>
    <row r="76" spans="2:7" ht="16" thickBot="1" x14ac:dyDescent="0.4">
      <c r="B76" s="187" t="s">
        <v>28</v>
      </c>
      <c r="C76" s="188"/>
      <c r="D76" s="188"/>
      <c r="E76" s="188"/>
      <c r="F76" s="188"/>
      <c r="G76" s="189"/>
    </row>
    <row r="77" spans="2:7" x14ac:dyDescent="0.25">
      <c r="B77" s="41"/>
      <c r="C77" s="24"/>
      <c r="D77" s="24"/>
      <c r="E77" s="24"/>
      <c r="F77" s="24"/>
      <c r="G77" s="25"/>
    </row>
    <row r="78" spans="2:7" ht="13" thickBot="1" x14ac:dyDescent="0.3">
      <c r="B78" s="41"/>
      <c r="C78" s="24"/>
      <c r="D78" s="24"/>
      <c r="E78" s="24"/>
      <c r="F78" s="24"/>
      <c r="G78" s="25"/>
    </row>
    <row r="79" spans="2:7" ht="13.5" thickBot="1" x14ac:dyDescent="0.35">
      <c r="B79" s="190" t="s">
        <v>48</v>
      </c>
      <c r="C79" s="191"/>
      <c r="D79" s="191"/>
      <c r="E79" s="191"/>
      <c r="F79" s="191"/>
      <c r="G79" s="192"/>
    </row>
    <row r="80" spans="2:7" x14ac:dyDescent="0.25">
      <c r="B80" s="95">
        <v>33</v>
      </c>
      <c r="C80" s="96" t="s">
        <v>49</v>
      </c>
      <c r="D80" s="75"/>
      <c r="E80" s="75"/>
      <c r="F80" s="97"/>
      <c r="G80" s="98">
        <f>IF(D70=0,0,ROUND(D52/D70,6))</f>
        <v>0</v>
      </c>
    </row>
    <row r="81" spans="2:7" x14ac:dyDescent="0.25">
      <c r="B81" s="73">
        <v>34</v>
      </c>
      <c r="C81" s="79" t="s">
        <v>82</v>
      </c>
      <c r="D81" s="80"/>
      <c r="E81" s="80"/>
      <c r="F81" s="81"/>
      <c r="G81" s="78">
        <f>SUM(G80*D66)</f>
        <v>0</v>
      </c>
    </row>
    <row r="82" spans="2:7" x14ac:dyDescent="0.25">
      <c r="B82" s="73">
        <v>35</v>
      </c>
      <c r="C82" s="54" t="s">
        <v>81</v>
      </c>
      <c r="D82" s="76"/>
      <c r="E82" s="76"/>
      <c r="F82" s="77"/>
      <c r="G82" s="82">
        <f>IF(G35=0,0,ROUND(G81/G35,2))</f>
        <v>0</v>
      </c>
    </row>
    <row r="83" spans="2:7" x14ac:dyDescent="0.25">
      <c r="B83" s="73">
        <v>36</v>
      </c>
      <c r="C83" s="54" t="s">
        <v>64</v>
      </c>
      <c r="D83" s="76"/>
      <c r="E83" s="76"/>
      <c r="F83" s="77"/>
      <c r="G83" s="83">
        <f>SUM(G82*G15)</f>
        <v>0</v>
      </c>
    </row>
    <row r="84" spans="2:7" x14ac:dyDescent="0.25">
      <c r="B84" s="73">
        <v>37</v>
      </c>
      <c r="C84" s="54" t="s">
        <v>65</v>
      </c>
      <c r="D84" s="76"/>
      <c r="E84" s="76"/>
      <c r="F84" s="77"/>
      <c r="G84" s="84">
        <f>ROUNDDOWN(IF(G15=0,0,IF(G32=0,0,D66/G15/G32)),6)</f>
        <v>0</v>
      </c>
    </row>
    <row r="85" spans="2:7" x14ac:dyDescent="0.25">
      <c r="B85" s="73">
        <v>38</v>
      </c>
      <c r="C85" s="54" t="s">
        <v>66</v>
      </c>
      <c r="D85" s="76"/>
      <c r="E85" s="76"/>
      <c r="F85" s="77"/>
      <c r="G85" s="84">
        <f>IF(G84=0,0,ROUNDDOWN(G80/G84,6))</f>
        <v>0</v>
      </c>
    </row>
    <row r="86" spans="2:7" x14ac:dyDescent="0.25">
      <c r="B86" s="73">
        <v>39</v>
      </c>
      <c r="C86" s="54" t="s">
        <v>76</v>
      </c>
      <c r="D86" s="76"/>
      <c r="E86" s="76"/>
      <c r="F86" s="77"/>
      <c r="G86" s="85">
        <f>ROUND(IF(G84=0,0,E37*(G84^(IF(E38&lt;0,E38,(E38*-1))))),6)</f>
        <v>0</v>
      </c>
    </row>
    <row r="87" spans="2:7" x14ac:dyDescent="0.25">
      <c r="B87" s="4">
        <v>40</v>
      </c>
      <c r="C87" s="2" t="s">
        <v>75</v>
      </c>
      <c r="D87" s="90"/>
      <c r="E87" s="90"/>
      <c r="F87" s="91"/>
      <c r="G87" s="86">
        <f>IF(G86=0,0,TRUNC(G85/G86,4))</f>
        <v>0</v>
      </c>
    </row>
    <row r="88" spans="2:7" x14ac:dyDescent="0.25">
      <c r="B88" s="73">
        <v>41</v>
      </c>
      <c r="C88" s="54" t="s">
        <v>68</v>
      </c>
      <c r="D88" s="76"/>
      <c r="E88" s="76"/>
      <c r="F88" s="77"/>
      <c r="G88" s="86">
        <f>IF(G87&lt;1.04,0,G87-1.04)</f>
        <v>0</v>
      </c>
    </row>
    <row r="89" spans="2:7" x14ac:dyDescent="0.25">
      <c r="B89" s="73">
        <v>42</v>
      </c>
      <c r="C89" s="54" t="s">
        <v>77</v>
      </c>
      <c r="D89" s="76"/>
      <c r="E89" s="76"/>
      <c r="F89" s="77"/>
      <c r="G89" s="87">
        <v>0.3</v>
      </c>
    </row>
    <row r="90" spans="2:7" x14ac:dyDescent="0.25">
      <c r="B90" s="9">
        <v>43</v>
      </c>
      <c r="C90" s="75" t="s">
        <v>67</v>
      </c>
      <c r="D90" s="75"/>
      <c r="E90" s="75"/>
      <c r="F90" s="75"/>
      <c r="G90" s="88">
        <f>MIN(G88:G89)</f>
        <v>0</v>
      </c>
    </row>
    <row r="91" spans="2:7" x14ac:dyDescent="0.25">
      <c r="B91" s="73">
        <v>44</v>
      </c>
      <c r="C91" s="54" t="s">
        <v>50</v>
      </c>
      <c r="D91" s="76"/>
      <c r="E91" s="76"/>
      <c r="F91" s="77"/>
      <c r="G91" s="88">
        <f>1-G90</f>
        <v>1</v>
      </c>
    </row>
    <row r="92" spans="2:7" x14ac:dyDescent="0.25">
      <c r="B92" s="73">
        <v>45</v>
      </c>
      <c r="C92" s="54" t="s">
        <v>69</v>
      </c>
      <c r="D92" s="76"/>
      <c r="E92" s="76"/>
      <c r="F92" s="77"/>
      <c r="G92" s="89">
        <f>ROUND(G83*G91,2)</f>
        <v>0</v>
      </c>
    </row>
    <row r="93" spans="2:7" x14ac:dyDescent="0.25">
      <c r="B93" s="73">
        <v>46</v>
      </c>
      <c r="C93" s="54" t="s">
        <v>70</v>
      </c>
      <c r="D93" s="76"/>
      <c r="E93" s="76"/>
      <c r="F93" s="77"/>
      <c r="G93" s="89">
        <f>ROUND(G92*0.75,2)</f>
        <v>0</v>
      </c>
    </row>
    <row r="94" spans="2:7" ht="13" thickBot="1" x14ac:dyDescent="0.3">
      <c r="B94" s="11"/>
      <c r="C94" s="3"/>
      <c r="D94" s="3"/>
      <c r="E94" s="24"/>
      <c r="F94" s="24"/>
      <c r="G94" s="25"/>
    </row>
    <row r="95" spans="2:7" ht="13.5" thickBot="1" x14ac:dyDescent="0.35">
      <c r="B95" s="190" t="s">
        <v>63</v>
      </c>
      <c r="C95" s="191"/>
      <c r="D95" s="191"/>
      <c r="E95" s="191"/>
      <c r="F95" s="191"/>
      <c r="G95" s="192"/>
    </row>
    <row r="96" spans="2:7" x14ac:dyDescent="0.25">
      <c r="B96" s="95">
        <v>47</v>
      </c>
      <c r="C96" s="111" t="s">
        <v>51</v>
      </c>
      <c r="D96" s="112"/>
      <c r="E96" s="112"/>
      <c r="F96" s="113"/>
      <c r="G96" s="114">
        <f>IF(D67=0,0,ROUND(D58/D67,4))</f>
        <v>0</v>
      </c>
    </row>
    <row r="97" spans="2:7" x14ac:dyDescent="0.25">
      <c r="B97" s="73">
        <v>48</v>
      </c>
      <c r="C97" s="54" t="s">
        <v>52</v>
      </c>
      <c r="D97" s="76"/>
      <c r="E97" s="76"/>
      <c r="F97" s="77"/>
      <c r="G97" s="92">
        <f>IF(D58=0,0,ROUND(D58/G18,2))</f>
        <v>0</v>
      </c>
    </row>
    <row r="98" spans="2:7" x14ac:dyDescent="0.25">
      <c r="B98" s="73">
        <v>49</v>
      </c>
      <c r="C98" s="54" t="s">
        <v>53</v>
      </c>
      <c r="D98" s="76"/>
      <c r="E98" s="76"/>
      <c r="F98" s="77"/>
      <c r="G98" s="78">
        <f>IF(D58=0,0,ROUND(D58*0.75,2))</f>
        <v>0</v>
      </c>
    </row>
    <row r="99" spans="2:7" ht="13" thickBot="1" x14ac:dyDescent="0.3">
      <c r="B99" s="11"/>
      <c r="C99" s="3"/>
      <c r="D99" s="13"/>
      <c r="E99" s="24"/>
      <c r="F99" s="24"/>
      <c r="G99" s="25"/>
    </row>
    <row r="100" spans="2:7" ht="13.5" thickBot="1" x14ac:dyDescent="0.35">
      <c r="B100" s="190" t="s">
        <v>23</v>
      </c>
      <c r="C100" s="191"/>
      <c r="D100" s="191"/>
      <c r="E100" s="191"/>
      <c r="F100" s="191"/>
      <c r="G100" s="192"/>
    </row>
    <row r="101" spans="2:7" x14ac:dyDescent="0.25">
      <c r="B101" s="95">
        <v>50</v>
      </c>
      <c r="C101" s="96" t="s">
        <v>54</v>
      </c>
      <c r="D101" s="75"/>
      <c r="E101" s="75"/>
      <c r="F101" s="97"/>
      <c r="G101" s="115">
        <f>ROUND(G93+G98,0)</f>
        <v>0</v>
      </c>
    </row>
    <row r="102" spans="2:7" x14ac:dyDescent="0.25">
      <c r="B102" s="73">
        <v>51</v>
      </c>
      <c r="C102" s="79" t="s">
        <v>74</v>
      </c>
      <c r="D102" s="80"/>
      <c r="E102" s="80"/>
      <c r="F102" s="81"/>
      <c r="G102" s="93">
        <f>100%-F40</f>
        <v>1</v>
      </c>
    </row>
    <row r="103" spans="2:7" x14ac:dyDescent="0.25">
      <c r="B103" s="73">
        <v>52</v>
      </c>
      <c r="C103" s="54" t="s">
        <v>55</v>
      </c>
      <c r="D103" s="76"/>
      <c r="E103" s="76"/>
      <c r="F103" s="77"/>
      <c r="G103" s="94">
        <f>G101*G102</f>
        <v>0</v>
      </c>
    </row>
    <row r="104" spans="2:7" ht="13" thickBot="1" x14ac:dyDescent="0.3">
      <c r="B104" s="46"/>
      <c r="C104" s="26"/>
      <c r="D104" s="26"/>
      <c r="E104" s="26"/>
      <c r="F104" s="26"/>
      <c r="G104" s="67"/>
    </row>
    <row r="105" spans="2:7" x14ac:dyDescent="0.25">
      <c r="B105" s="32"/>
      <c r="C105" s="33"/>
      <c r="D105" s="34"/>
      <c r="E105" s="34"/>
      <c r="F105" s="34"/>
    </row>
    <row r="106" spans="2:7" x14ac:dyDescent="0.25">
      <c r="B106" s="32"/>
      <c r="C106" s="33"/>
      <c r="D106" s="34"/>
      <c r="E106" s="34"/>
      <c r="F106" s="34"/>
    </row>
    <row r="107" spans="2:7" x14ac:dyDescent="0.25">
      <c r="B107" s="32"/>
      <c r="C107" s="33"/>
      <c r="D107" s="34"/>
      <c r="E107" s="34"/>
      <c r="F107" s="34"/>
    </row>
    <row r="108" spans="2:7" x14ac:dyDescent="0.25">
      <c r="B108" s="32"/>
      <c r="C108" s="33"/>
      <c r="D108" s="34"/>
      <c r="E108" s="34"/>
      <c r="F108" s="34"/>
    </row>
    <row r="109" spans="2:7" x14ac:dyDescent="0.25">
      <c r="B109" s="32"/>
      <c r="C109" s="33"/>
      <c r="D109" s="34"/>
      <c r="E109" s="34"/>
      <c r="F109" s="34"/>
    </row>
    <row r="110" spans="2:7" x14ac:dyDescent="0.25">
      <c r="B110" s="32"/>
      <c r="C110" s="33"/>
      <c r="D110" s="34"/>
      <c r="E110" s="34"/>
      <c r="F110" s="34"/>
    </row>
  </sheetData>
  <sheetProtection sheet="1" objects="1" scenarios="1"/>
  <mergeCells count="37">
    <mergeCell ref="B79:G79"/>
    <mergeCell ref="B95:G95"/>
    <mergeCell ref="B100:G100"/>
    <mergeCell ref="B74:G74"/>
    <mergeCell ref="B75:G75"/>
    <mergeCell ref="B76:G76"/>
    <mergeCell ref="B1:C1"/>
    <mergeCell ref="B42:C42"/>
    <mergeCell ref="B73:C73"/>
    <mergeCell ref="B56:D56"/>
    <mergeCell ref="B43:G43"/>
    <mergeCell ref="B44:G44"/>
    <mergeCell ref="B45:G45"/>
    <mergeCell ref="B49:D49"/>
    <mergeCell ref="F49:G49"/>
    <mergeCell ref="B11:C11"/>
    <mergeCell ref="B60:D60"/>
    <mergeCell ref="B65:D65"/>
    <mergeCell ref="F56:G56"/>
    <mergeCell ref="F65:G65"/>
    <mergeCell ref="F69:G69"/>
    <mergeCell ref="F64:G64"/>
    <mergeCell ref="B2:G2"/>
    <mergeCell ref="B3:G3"/>
    <mergeCell ref="B4:G4"/>
    <mergeCell ref="D8:E8"/>
    <mergeCell ref="F7:G7"/>
    <mergeCell ref="B37:C40"/>
    <mergeCell ref="D40:E40"/>
    <mergeCell ref="D6:E6"/>
    <mergeCell ref="D7:E7"/>
    <mergeCell ref="B20:G20"/>
    <mergeCell ref="B31:G31"/>
    <mergeCell ref="B33:G33"/>
    <mergeCell ref="B10:G10"/>
    <mergeCell ref="B16:G16"/>
    <mergeCell ref="B21:G21"/>
  </mergeCells>
  <phoneticPr fontId="0" type="noConversion"/>
  <pageMargins left="0.75" right="0.5" top="0.2" bottom="0.2" header="0.5" footer="0.5"/>
  <pageSetup scale="90" orientation="landscape" horizontalDpi="300" verticalDpi="300" r:id="rId1"/>
  <headerFooter alignWithMargins="0">
    <oddFooter>Page &amp;P</oddFooter>
  </headerFooter>
  <rowBreaks count="2" manualBreakCount="2">
    <brk id="41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Transportation Calculation</vt:lpstr>
    </vt:vector>
  </TitlesOfParts>
  <Company>St. James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Hoffman</dc:creator>
  <cp:lastModifiedBy>Herndon, Tabitha</cp:lastModifiedBy>
  <cp:lastPrinted>2007-05-11T15:54:38Z</cp:lastPrinted>
  <dcterms:created xsi:type="dcterms:W3CDTF">2001-04-05T17:44:31Z</dcterms:created>
  <dcterms:modified xsi:type="dcterms:W3CDTF">2021-02-17T22:05:55Z</dcterms:modified>
</cp:coreProperties>
</file>