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3275" windowHeight="6150" tabRatio="856" activeTab="1"/>
  </bookViews>
  <sheets>
    <sheet name="Enabling Macros" sheetId="1" r:id="rId1"/>
    <sheet name="Instructions" sheetId="2" r:id="rId2"/>
    <sheet name="2.4.1.1 Programs and Facilities" sheetId="3" r:id="rId3"/>
    <sheet name="2.4.1.2 Students Served" sheetId="4" r:id="rId4"/>
    <sheet name="2.4.1.3.1 Transition Services" sheetId="5" r:id="rId5"/>
    <sheet name="2.4.1.3.2 Academic Outcomes" sheetId="6" r:id="rId6"/>
    <sheet name="2.4.1.6 Academic Performance" sheetId="7" r:id="rId7"/>
    <sheet name="Basic Data Quality Report" sheetId="8" r:id="rId8"/>
    <sheet name="CSPR Summary" sheetId="9" r:id="rId9"/>
    <sheet name="Glossary" sheetId="10" r:id="rId10"/>
    <sheet name="Lists" sheetId="11" state="veryHidden" r:id="rId11"/>
  </sheets>
  <definedNames>
    <definedName name="_Toc109207349" localSheetId="9">'Glossary'!$B$10</definedName>
    <definedName name="AcEnrollOutcomes">'2.4.1.3.2 Academic Outcomes'!$C$12:$L$21</definedName>
    <definedName name="AcPerformance">'2.4.1.6 Academic Performance'!$C$11:$L$17</definedName>
    <definedName name="AcTransOutcomes">'2.4.1.3.2 Academic Outcomes'!$C$17:$K$21</definedName>
    <definedName name="AverageLOS">'2.4.1.1 Programs and Facilities'!$C$12:$G$14</definedName>
    <definedName name="Blank">'Lists'!$B$15</definedName>
    <definedName name="Counts">'2.4.1.2 Students Served'!$D$7:$H$11</definedName>
    <definedName name="Demographics">'2.4.1.2 Students Served'!$D$12:$H$46</definedName>
    <definedName name="LongTerm">'2.4.1.2 Students Served'!$D$11:$H$11</definedName>
    <definedName name="Multi">'Lists'!$A$9:$A$12</definedName>
    <definedName name="_xlnm.Print_Area" localSheetId="7">'Basic Data Quality Report'!$A:$M</definedName>
    <definedName name="_xlnm.Print_Area" localSheetId="8">'CSPR Summary'!$A:$F</definedName>
    <definedName name="Program_Type">'2.4.1.1 Programs and Facilities'!$C$12</definedName>
    <definedName name="ProgramList1">'Lists'!$A$2:$A$6</definedName>
    <definedName name="ProgramList2">'Lists'!$B$2:$B$5</definedName>
    <definedName name="ProgramList3">'Lists'!$C$2:$C$4</definedName>
    <definedName name="ProgramList4">'Lists'!$D$2:$D$3</definedName>
    <definedName name="ProgramList5">'Lists'!$E$2</definedName>
    <definedName name="ProgramTypes">'2.4.1.1 Programs and Facilities'!$C$12:$G$12</definedName>
    <definedName name="TransitionServices">'2.4.1.3.1 Transition Services'!$D$10:$H$12</definedName>
    <definedName name="Z_A8C47D12_D092_4C24_BC89_8EB1F1E38F28_.wvu.Cols" localSheetId="2" hidden="1">'2.4.1.1 Programs and Facilities'!$M:$IV</definedName>
    <definedName name="Z_A8C47D12_D092_4C24_BC89_8EB1F1E38F28_.wvu.Cols" localSheetId="3" hidden="1">'2.4.1.2 Students Served'!$K:$IV</definedName>
    <definedName name="Z_A8C47D12_D092_4C24_BC89_8EB1F1E38F28_.wvu.Cols" localSheetId="4" hidden="1">'2.4.1.3.1 Transition Services'!$J:$IV</definedName>
    <definedName name="Z_A8C47D12_D092_4C24_BC89_8EB1F1E38F28_.wvu.Cols" localSheetId="5" hidden="1">'2.4.1.3.2 Academic Outcomes'!$N:$IV</definedName>
    <definedName name="Z_A8C47D12_D092_4C24_BC89_8EB1F1E38F28_.wvu.Cols" localSheetId="6" hidden="1">'2.4.1.6 Academic Performance'!$N:$IV</definedName>
    <definedName name="Z_A8C47D12_D092_4C24_BC89_8EB1F1E38F28_.wvu.Cols" localSheetId="8" hidden="1">'CSPR Summary'!$C:$D</definedName>
    <definedName name="Z_A8C47D12_D092_4C24_BC89_8EB1F1E38F28_.wvu.PrintArea" localSheetId="8" hidden="1">'CSPR Summary'!$A$1:$H$92</definedName>
    <definedName name="Z_A8C47D12_D092_4C24_BC89_8EB1F1E38F28_.wvu.Rows" localSheetId="2" hidden="1">'2.4.1.1 Programs and Facilities'!$58:$65536,'2.4.1.1 Programs and Facilities'!$7:$8,'2.4.1.1 Programs and Facilities'!$21:$57</definedName>
    <definedName name="Z_A8C47D12_D092_4C24_BC89_8EB1F1E38F28_.wvu.Rows" localSheetId="3" hidden="1">'2.4.1.2 Students Served'!$179:$65536,'2.4.1.2 Students Served'!$19:$19,'2.4.1.2 Students Served'!$53:$178</definedName>
    <definedName name="Z_A8C47D12_D092_4C24_BC89_8EB1F1E38F28_.wvu.Rows" localSheetId="4" hidden="1">'2.4.1.3.1 Transition Services'!$120:$65536,'2.4.1.3.1 Transition Services'!$21:$119</definedName>
    <definedName name="Z_A8C47D12_D092_4C24_BC89_8EB1F1E38F28_.wvu.Rows" localSheetId="5" hidden="1">'2.4.1.3.2 Academic Outcomes'!$125:$65536,'2.4.1.3.2 Academic Outcomes'!$30:$124</definedName>
    <definedName name="Z_A8C47D12_D092_4C24_BC89_8EB1F1E38F28_.wvu.Rows" localSheetId="6" hidden="1">'2.4.1.6 Academic Performance'!$120:$65536,'2.4.1.6 Academic Performance'!$7:$7,'2.4.1.6 Academic Performance'!$11:$11,'2.4.1.6 Academic Performance'!$27:$119</definedName>
  </definedNames>
  <calcPr fullCalcOnLoad="1"/>
</workbook>
</file>

<file path=xl/sharedStrings.xml><?xml version="1.0" encoding="utf-8"?>
<sst xmlns="http://schemas.openxmlformats.org/spreadsheetml/2006/main" count="449" uniqueCount="233">
  <si>
    <t>2.4.1.6 Academic Performance in Reading and Math</t>
  </si>
  <si>
    <t>Race/Ethnicity Subtotal</t>
  </si>
  <si>
    <t>Sex Subtotal</t>
  </si>
  <si>
    <t>Age Subtotal</t>
  </si>
  <si>
    <t>2.4.1.1 Programs and Facilities</t>
  </si>
  <si>
    <t>Male</t>
  </si>
  <si>
    <t>Female</t>
  </si>
  <si>
    <t>Reading</t>
  </si>
  <si>
    <t>Math</t>
  </si>
  <si>
    <t>2.4.1.2 Students Served</t>
  </si>
  <si>
    <t>Unduplicated count</t>
  </si>
  <si>
    <t>Number of programs</t>
  </si>
  <si>
    <t>Neglected Programs</t>
  </si>
  <si>
    <t>Juvenile Detention</t>
  </si>
  <si>
    <t>Juvenile Corrections</t>
  </si>
  <si>
    <t>Adult Corrections</t>
  </si>
  <si>
    <t>Other Programs</t>
  </si>
  <si>
    <t>ProgramList1</t>
  </si>
  <si>
    <t>ProgramList2</t>
  </si>
  <si>
    <t>ProgramList3</t>
  </si>
  <si>
    <t>ProgramList4</t>
  </si>
  <si>
    <t>ProgramList5</t>
  </si>
  <si>
    <t>Multi</t>
  </si>
  <si>
    <t>Guidelines</t>
  </si>
  <si>
    <t>Long-term Students:</t>
  </si>
  <si>
    <t>2.4.1.2</t>
  </si>
  <si>
    <t>2.4.1.1.1</t>
  </si>
  <si>
    <t>Number reporting data</t>
  </si>
  <si>
    <t>Total Unduplicated Students Served</t>
  </si>
  <si>
    <t>Long Term Students Served</t>
  </si>
  <si>
    <t>3 through 5</t>
  </si>
  <si>
    <t xml:space="preserve">1. Enrolled in their local district school </t>
  </si>
  <si>
    <t>In this section, report the demographic counts of students who were served under Title I, Part D in each type of facility or program.  Demographics should reflect an unduplicated count of students.  To verify the data for accuracy, check the following values entered with these formulas:</t>
  </si>
  <si>
    <t>The unduplicated count should be equal to the subtotals of each category AND all subcategory counts should be equivalent (unduplicated count = race total = gender total = age total).
If all data cannot be included in the existing race/ethnicity categories, provide a note in the comments section indicating the value for the remaining students and indicate why they are not reported within the table.</t>
  </si>
  <si>
    <r>
      <t xml:space="preserve">  Note:</t>
    </r>
    <r>
      <rPr>
        <sz val="8"/>
        <color indexed="25"/>
        <rFont val="Arial"/>
        <family val="2"/>
      </rPr>
      <t xml:space="preserve"> Neglected programs funded solely through Title I, Part A should not be reported under Title I, Part D. If your facility does not receive Part D
  funding, you have received this data collection form in error. Please contact your State's Title I, Part D Coordinator.
</t>
    </r>
    <r>
      <rPr>
        <b/>
        <sz val="8"/>
        <color indexed="25"/>
        <rFont val="Arial"/>
        <family val="2"/>
      </rPr>
      <t xml:space="preserve">  Note:</t>
    </r>
    <r>
      <rPr>
        <sz val="8"/>
        <color indexed="25"/>
        <rFont val="Arial"/>
        <family val="2"/>
      </rPr>
      <t xml:space="preserve"> Any programs serving adjudicated youth (including non-secure facilities and group homes) should be classified in the juvenile corrections
  category).</t>
    </r>
  </si>
  <si>
    <t>Comments</t>
  </si>
  <si>
    <t xml:space="preserve">Neglected Programs </t>
  </si>
  <si>
    <t xml:space="preserve">Juvenile Detention </t>
  </si>
  <si>
    <t xml:space="preserve">Juvenile Corrections </t>
  </si>
  <si>
    <t xml:space="preserve">Other Programs </t>
  </si>
  <si>
    <t>Facility Name</t>
  </si>
  <si>
    <t>Reporting Year</t>
  </si>
  <si>
    <t>Program Type:</t>
  </si>
  <si>
    <t>Average Length of Stay:</t>
  </si>
  <si>
    <t>1) Please enter the name of your program or facility:</t>
  </si>
  <si>
    <t>2) Does your facility run more than one program that receives Title I, Part D funds (i.e., a multipurpose facility?)</t>
  </si>
  <si>
    <t>1) Unduplicated count</t>
  </si>
  <si>
    <t>4) Earned a GED:</t>
  </si>
  <si>
    <t>5) Obtained a HS diploma:</t>
  </si>
  <si>
    <t>General Data Reporting Instructions</t>
  </si>
  <si>
    <t xml:space="preserve">An adult correctional institution is a facility in which persons, including youth under 21 years of age, are confined as a result of conviction for a criminal offense. </t>
  </si>
  <si>
    <t>Programs (operated through LEAs) that target students who are at risk of academic failure, have a drug or alcohol problem, are pregnant or parenting, have been in contact with the juvenile justice system in the past, are at least one year behind the expected age/grade level, have limited English proficiency, are gang members, have dropped out of school in the past, or have a high absenteeism rate at school.</t>
  </si>
  <si>
    <t xml:space="preserve">  </t>
  </si>
  <si>
    <t>An institution for delinquent children and youth is a public or private residential facility other than a foster home that is operated for the care of children and youth who have been adjudicated delinquent or in need of supervision. For Subpart 1 purposes, a facility must have an average length of stay of at least 30 days. There is no such requirement for Subpart 2.</t>
  </si>
  <si>
    <t>Long-Term Students</t>
  </si>
  <si>
    <t>Students who have been enrolled in a program for 90 or more consecutive calendar days. Multiple admissions cannot be added together.</t>
  </si>
  <si>
    <t>Multipurpose Facility</t>
  </si>
  <si>
    <t>An institution/facility/program which serves more than one programming purpose. For example, the same facility may run both a juvenile corrections program and a neglected program.</t>
  </si>
  <si>
    <t>Any other programs, not defined in any of the other categories (of at-risk, neglect, detention, or juvenile or adult corrections), which receive Title I, Part D funds and serve non-adjudicated children and youth. For Subpart 1 purposes, a facility must have an average length of stay of at least 30 days. There is no such requirement for Subpart 2.</t>
  </si>
  <si>
    <t xml:space="preserve">An unduplicated count is one that counts students only once, even though they may have been admitted to a facility or program multiple times within the reporting year. </t>
  </si>
  <si>
    <t>Note:  An adult correctional institution that confines such youth is eligible to receive Title I, Part D funds if it provides them with a regular program of instruction (not beyond grade 12) by using State funds. For Subpart 1 purposes, a facility must have an average length of stay of at least 30 days. There is no such requirement for Subpart 2. </t>
  </si>
  <si>
    <t>Note:  This category applies only to Subpart 2 programs; such programs are required to provide student and facility counts and demographic data; space is also available to report student outcomes and academic performance, if applicable.</t>
  </si>
  <si>
    <t>Note: States should include any programs serving adjudicated youth (including non-secure facilities and group homes) in the Juvenile Corrections category.</t>
  </si>
  <si>
    <t>An institution for neglected children and youth is a public or private residential facility, other than a foster home, that is operated primarily for the care of children who have been committed to the institution or voluntarily placed under applicable State law due to abandonment, neglect, or death of their parents or guardians. For Subpart 1 purposes, a facility must have an average length of stay of at least 30 days. There is no such requirement for Subpart 2.</t>
  </si>
  <si>
    <t xml:space="preserve">Note: Neglected programs and students receiving funds solely through Title I, Part A should not be reported under Title I, Part D. </t>
  </si>
  <si>
    <t>Note: Adjudicated children and youth should be reported under Juvenile Corrections.</t>
  </si>
  <si>
    <t>Glossary</t>
  </si>
  <si>
    <t/>
  </si>
  <si>
    <t>At-Risk Programs</t>
  </si>
  <si>
    <t>Unduplicated Count</t>
  </si>
  <si>
    <r>
      <t xml:space="preserve">2) Duplicated count </t>
    </r>
    <r>
      <rPr>
        <sz val="8"/>
        <color indexed="9"/>
        <rFont val="Arial"/>
        <family val="2"/>
      </rPr>
      <t>(not collected by the CSPR)
    Note: This data element is necessary in order to calculate
    the Statewide average length of stay.</t>
    </r>
  </si>
  <si>
    <t>4) Race/Ethnicity</t>
  </si>
  <si>
    <t>5) Sex</t>
  </si>
  <si>
    <t>5.1) Male</t>
  </si>
  <si>
    <t>5.2) Female</t>
  </si>
  <si>
    <t>6.1) 3-5</t>
  </si>
  <si>
    <t>6) Age</t>
  </si>
  <si>
    <t>6.2) 6</t>
  </si>
  <si>
    <t>6.3) 7</t>
  </si>
  <si>
    <t>6.4) 8</t>
  </si>
  <si>
    <t>6.6) 9</t>
  </si>
  <si>
    <t>6.6) 10</t>
  </si>
  <si>
    <t>6.7) 11</t>
  </si>
  <si>
    <t>6.8) 12</t>
  </si>
  <si>
    <t>6.9) 13</t>
  </si>
  <si>
    <t>6.10) 14</t>
  </si>
  <si>
    <t>6.12) 16</t>
  </si>
  <si>
    <t>6.13) 17</t>
  </si>
  <si>
    <t>6.14) 18</t>
  </si>
  <si>
    <t>6.16) 19</t>
  </si>
  <si>
    <t>6.16) 20</t>
  </si>
  <si>
    <t>6.17) 21</t>
  </si>
  <si>
    <t>6.11) 15</t>
  </si>
  <si>
    <r>
      <t xml:space="preserve">If you are using </t>
    </r>
    <r>
      <rPr>
        <b/>
        <sz val="11"/>
        <rFont val="Times New Roman"/>
        <family val="1"/>
      </rPr>
      <t>Excel 2007</t>
    </r>
    <r>
      <rPr>
        <sz val="11"/>
        <rFont val="Times New Roman"/>
        <family val="1"/>
      </rPr>
      <t>, there should be a bar at the top of your screen that looks like this:
Click the Options button and choose "Enable this content," then click OK. You should now be able to see additional tabs on the bottom of your screen.</t>
    </r>
  </si>
  <si>
    <t>When you are done filling out this tool, return the macro security level to its previous setting.</t>
  </si>
  <si>
    <t>Using this tool:</t>
  </si>
  <si>
    <t>To enable macros in Excel 2007:</t>
  </si>
  <si>
    <t>To enable macros in earlier versions of Excel:</t>
  </si>
  <si>
    <t>In order to use this tool, macros must be enabled. If upon opening this workbook, the only tab on the bottom of your screen is the Instructions tab, macros are not enabled on your system.</t>
  </si>
  <si>
    <t>4) What is the average length of stay (in days) at your facility? (must not exceed 365 days)</t>
  </si>
  <si>
    <t>If your facility/program does not have pre- or posttest data available, please indicate: (1) the reason you were unable to report, and (2) the steps being taken to provide this data in the future.</t>
  </si>
  <si>
    <t>Table 2.4.1.1</t>
  </si>
  <si>
    <t>Table 2.4.1.2</t>
  </si>
  <si>
    <t>Table 2.4.1.6</t>
  </si>
  <si>
    <t>Data Collection Tool (Subpart 1)</t>
  </si>
  <si>
    <t>Indicate actual zero values with the number zero (0).</t>
  </si>
  <si>
    <t>Do not use zeros to indicate missing or not collected data.</t>
  </si>
  <si>
    <t>Leave fields that are missing or not collected blank.</t>
  </si>
  <si>
    <t>For any data that are incomplete, appear erroneous, or generate a warning, provide an explanation of the problem (and any additional data) in the Comments field provided for each table.</t>
  </si>
  <si>
    <t># of Multipurpose Facilities</t>
  </si>
  <si>
    <t>Basic Data Quality Report</t>
  </si>
  <si>
    <t>Q1:  Was the unduplicated count reported?</t>
  </si>
  <si>
    <t>Q2:  Were the age breakout data reported?</t>
  </si>
  <si>
    <t>Q3:  Were the gender breakout data reported?</t>
  </si>
  <si>
    <t>The purpose of this page is to provide some basic feedback regarding the completeness, consistency, and usability of your CSPR data.  The Basic Data Quality Report focuses primarily on data completeness and key calculations regarding student outcomes and academic performance.</t>
  </si>
  <si>
    <t>Q4:  Is the age subtotal equivalent to the unduplicated count?</t>
  </si>
  <si>
    <t>Q5:  Is the gender subtotal equivalent to the unduplicated count?</t>
  </si>
  <si>
    <t>Q6:  Are the age and gender subtotals equivalent to each other?</t>
  </si>
  <si>
    <t>Section 1: Student Counts (corresponds to 2.4.1.2)</t>
  </si>
  <si>
    <t>Overall Data Quality</t>
  </si>
  <si>
    <t>Please refer to the glossary on the final tab for definitions of terms used throughout the tool</t>
  </si>
  <si>
    <r>
      <t xml:space="preserve">The National Evaluation and Technical Assistance Center for the Education of Children and Youth Who Are Neglected, Delinquent or At-Risk (NDTAC) is providing this data collection tool to aid States in requesting information from State Agencies and Local Education Agencies.
</t>
    </r>
    <r>
      <rPr>
        <b/>
        <sz val="11"/>
        <color indexed="10"/>
        <rFont val="Times New Roman"/>
        <family val="1"/>
      </rPr>
      <t>This Data Collection Tool is a product of NDTAC and not the U.S. Department of Education. It is made available to States to use at their own discretion to aid the collection of data for the CSPR. Use of the tool is not required and it does not replace any USED reporting requirements.</t>
    </r>
  </si>
  <si>
    <t>Number of potential data quality issues:</t>
  </si>
  <si>
    <r>
      <t xml:space="preserve">Fill out the tabs in order. Within each tab, fill out the cells in order, going down each column before proceeding to the next column or tab. Fill out the tables completely. Providing complete tables will decrease the amount of follow-up necessary from USED.
</t>
    </r>
    <r>
      <rPr>
        <b/>
        <sz val="11"/>
        <color indexed="10"/>
        <rFont val="Times New Roman"/>
        <family val="1"/>
      </rPr>
      <t>Click the "Check your data!" button when you are done.</t>
    </r>
  </si>
  <si>
    <r>
      <t xml:space="preserve">Click Tools &gt;&gt; Macro &gt;&gt; Security. In the resulting Security
dialog box, set the security level to Medium. </t>
    </r>
    <r>
      <rPr>
        <b/>
        <sz val="11"/>
        <rFont val="Times New Roman"/>
        <family val="1"/>
      </rPr>
      <t>Close this file and all
Excel files you have open.</t>
    </r>
    <r>
      <rPr>
        <sz val="11"/>
        <rFont val="Times New Roman"/>
        <family val="1"/>
      </rPr>
      <t xml:space="preserve"> Reopen this file and click Enable Macros when prompted. You should now be able to see additional tabs on the bottom of your screen.</t>
    </r>
  </si>
  <si>
    <t>2.4.1.6.1 (Reading)</t>
  </si>
  <si>
    <t>2.4.1.6.2
(Math)</t>
  </si>
  <si>
    <t>Upon closing the tool, the workbook will automatically revert back to the "Enabling Macros" tab and ask you to save your work.  This has been done purposefully so the workbook will function properly when reopened.</t>
  </si>
  <si>
    <t>The information collected in the Title I, Part D section of the CSPR should only include facilities/programs and students that receive Title I, Part D funds. Students who are housed in facilities that receive Title I, Part D funds but did not benefit from Title I, Part D funds during the reporting year should not be included.</t>
  </si>
  <si>
    <t>Number of potential data quality issues</t>
  </si>
  <si>
    <t>Note: Upon saving this workbook, the workbook will return to this tab.  If the user clicks Cancel instead of saving, the tabs on the bottom of the screen will disappear again. Clicking in any cell on this sheet will cause them to reappear.</t>
  </si>
  <si>
    <t>Duplicated Count (for Average Length of Stay)</t>
  </si>
  <si>
    <t>Average Length of Stay</t>
  </si>
  <si>
    <r>
      <t xml:space="preserve">If you correct your data after clicking the "Check your data!" button, </t>
    </r>
    <r>
      <rPr>
        <b/>
        <sz val="11"/>
        <rFont val="Times New Roman"/>
        <family val="1"/>
      </rPr>
      <t>be sure to click it again when you have updated your data</t>
    </r>
    <r>
      <rPr>
        <sz val="11"/>
        <rFont val="Times New Roman"/>
        <family val="1"/>
      </rPr>
      <t>, as the button updates the tally of potential data quality issues.  The button should always be clicked before moving to the next tab.</t>
    </r>
  </si>
  <si>
    <r>
      <t xml:space="preserve">Please save your file as </t>
    </r>
    <r>
      <rPr>
        <b/>
        <i/>
        <sz val="11"/>
        <rFont val="Times New Roman"/>
        <family val="1"/>
      </rPr>
      <t xml:space="preserve">[Facility Name].xls </t>
    </r>
    <r>
      <rPr>
        <sz val="11"/>
        <rFont val="Times New Roman"/>
        <family val="1"/>
      </rPr>
      <t>before sending it to your State Coordinator.</t>
    </r>
  </si>
  <si>
    <t xml:space="preserve">Adult Corrections </t>
  </si>
  <si>
    <t>Note: NDTAC recommends that States report on the age of students upon entry. If a student’s stay spans more than one reporting year, use the student’s age at the start of the reporting year.</t>
  </si>
  <si>
    <t xml:space="preserve">4.1) American Indian/Alaska Native </t>
  </si>
  <si>
    <t xml:space="preserve">4.2) Asian </t>
  </si>
  <si>
    <t>4.3) Black or African American</t>
  </si>
  <si>
    <t>4.4) Hispanic/Latino</t>
  </si>
  <si>
    <t xml:space="preserve">4.5) White </t>
  </si>
  <si>
    <t>4.6) Native Hawaiian/ Pacific Islander</t>
  </si>
  <si>
    <t>4.7) Two or more races</t>
  </si>
  <si>
    <t>Two or more races</t>
  </si>
  <si>
    <t>Asian</t>
  </si>
  <si>
    <t>Black or African American</t>
  </si>
  <si>
    <t>Hispanic/Latino</t>
  </si>
  <si>
    <t xml:space="preserve">White </t>
  </si>
  <si>
    <t>Native Hawaiaan/
Pacific Islander</t>
  </si>
  <si>
    <t xml:space="preserve">American Indian/
Alaska Native </t>
  </si>
  <si>
    <t>3) Long-term students-enrolled 90 days or longer</t>
  </si>
  <si>
    <t xml:space="preserve"> </t>
  </si>
  <si>
    <t>7) Student</t>
  </si>
  <si>
    <t xml:space="preserve">     Subgroups</t>
  </si>
  <si>
    <t>7.2) LEP Students</t>
  </si>
  <si>
    <t>1) Are you able to collect data on student outcomes after exit?</t>
  </si>
  <si>
    <t>2) Enter number of students receiving transition services that address further schooling and/or employment</t>
  </si>
  <si>
    <r>
      <rPr>
        <sz val="9"/>
        <color indexed="9"/>
        <rFont val="Arial"/>
        <family val="2"/>
      </rPr>
      <t>7.1)</t>
    </r>
    <r>
      <rPr>
        <sz val="8"/>
        <color indexed="9"/>
        <rFont val="Arial"/>
        <family val="2"/>
      </rPr>
      <t xml:space="preserve"> </t>
    </r>
    <r>
      <rPr>
        <sz val="9"/>
        <color indexed="9"/>
        <rFont val="Arial"/>
        <family val="2"/>
      </rPr>
      <t>Students</t>
    </r>
    <r>
      <rPr>
        <sz val="8"/>
        <color indexed="9"/>
        <rFont val="Arial"/>
        <family val="2"/>
      </rPr>
      <t xml:space="preserve"> with Disabilities(IDEA)</t>
    </r>
  </si>
  <si>
    <t>In the table below indicate whether programs/facilities receiving Subpart 1 funds are able to track student outcomes afterleaving the program or facility by entering Yes or No.  If not, provide more information in the comment field.  
In the second row, provide the unduplicated count of students receiving transition services that specifically target planning for further schooling and/or employment.</t>
  </si>
  <si>
    <t>In Fac</t>
  </si>
  <si>
    <t>Number of students who:</t>
  </si>
  <si>
    <t>90 Days after exit</t>
  </si>
  <si>
    <t>2) Earned HS course credits:</t>
  </si>
  <si>
    <r>
      <t>3) Enrolled in a GED program:</t>
    </r>
  </si>
  <si>
    <t>7) Enrolled in job training courses/program:</t>
  </si>
  <si>
    <t>8) Obtained employment:</t>
  </si>
  <si>
    <t>No</t>
  </si>
  <si>
    <t>1) Enrolled in their local school district:</t>
  </si>
  <si>
    <t>Section 4: Academic Performance (corresponds to 2.4.1.6)</t>
  </si>
  <si>
    <t>LEP Students</t>
  </si>
  <si>
    <t>Students with Disabilities</t>
  </si>
  <si>
    <t>Q8:  Is LEP student count less than or equal to unduplicated count?</t>
  </si>
  <si>
    <t>Q7:  Is student with disabilities count less than or equal to unduplicated count?</t>
  </si>
  <si>
    <t>Q9:  Were student outcomes reported?</t>
  </si>
  <si>
    <t>Q10:  Were the number of students receiving transition services reported?</t>
  </si>
  <si>
    <t>Q11:  Was the number of students enrolled in local school district reported?</t>
  </si>
  <si>
    <t>Q12:  Was the number of number of students earning HS course credits reported?</t>
  </si>
  <si>
    <t>Q13:  Was the number of number of students enrolled in GED reported?</t>
  </si>
  <si>
    <t>Q14:  Was the number of students earning a GED reported?</t>
  </si>
  <si>
    <t>Q15:  Was the number of students earning a HS diploma reported?</t>
  </si>
  <si>
    <t>Q16:  Was the number of students enrolled in post secondary education reported?</t>
  </si>
  <si>
    <t>Q17:  Was the number of students enrolled in job training reported?</t>
  </si>
  <si>
    <t>Q18:  Was the number of students obtaining employment reported?</t>
  </si>
  <si>
    <t xml:space="preserve">Q19:  Is the number of students enrolled in local school less than or equal to the unduplicated count?  </t>
  </si>
  <si>
    <t xml:space="preserve">Q20:  Is the number of students earning HS course credits less than or equal to the unduplicated count?  </t>
  </si>
  <si>
    <t xml:space="preserve">Q21:  Is the number of students enrolled in GED less than or equal to the unduplicated count?  </t>
  </si>
  <si>
    <t xml:space="preserve">Q22:  Is the number of students earning a GED less than or equal to the unduplicated count?  </t>
  </si>
  <si>
    <t>Q23:  Is the number of students earning a HS diploma less than or equal to the unduplicated count?</t>
  </si>
  <si>
    <t>Q24:  Is the number of students enrolled in postsecondary less than or equal to the unduplicated count?</t>
  </si>
  <si>
    <t>Q25:  Is the number of students enrolled in job training less than or equal to the unduplicated count?</t>
  </si>
  <si>
    <t xml:space="preserve">Q26:  Is the number of students obtaining employment less than or equal to the unduplicated count?  </t>
  </si>
  <si>
    <t xml:space="preserve">Q27:  Is the total students reported less than or equal to the unduplicated count?  </t>
  </si>
  <si>
    <t xml:space="preserve">Q28: Was the student performance data provided?  </t>
  </si>
  <si>
    <t>1. Collect student outcomes after exit?</t>
  </si>
  <si>
    <t>2.4.1.3.1</t>
  </si>
  <si>
    <t xml:space="preserve">2. Earned high school course credits </t>
  </si>
  <si>
    <t>3. Enrolled in a GED program</t>
  </si>
  <si>
    <t xml:space="preserve">4. Earned a GED </t>
  </si>
  <si>
    <t xml:space="preserve">5. Obtained high school diploma </t>
  </si>
  <si>
    <r>
      <t>7. Enrolled in job training courses/programs</t>
    </r>
    <r>
      <rPr>
        <sz val="10"/>
        <color indexed="10"/>
        <rFont val="Arial"/>
        <family val="2"/>
      </rPr>
      <t xml:space="preserve"> </t>
    </r>
  </si>
  <si>
    <t>8. Obtained employment</t>
  </si>
  <si>
    <t>6.Accepted into post-secondary education</t>
  </si>
  <si>
    <r>
      <t xml:space="preserve">2.4.1.3.2
</t>
    </r>
    <r>
      <rPr>
        <b/>
        <sz val="12"/>
        <rFont val="Arial"/>
        <family val="2"/>
      </rPr>
      <t>(In fac.)</t>
    </r>
  </si>
  <si>
    <r>
      <t xml:space="preserve">2.4.1.3.2
</t>
    </r>
    <r>
      <rPr>
        <b/>
        <sz val="12"/>
        <rFont val="Arial"/>
        <family val="2"/>
      </rPr>
      <t xml:space="preserve"> (90 days after exit)</t>
    </r>
  </si>
  <si>
    <t>2.4.1.3.1 Transition Services</t>
  </si>
  <si>
    <t>2.4.1.3.2 Academic  and Vocational Outcomes</t>
  </si>
  <si>
    <t>2. Receiving Transition Services</t>
  </si>
  <si>
    <t>Table 2.4.1.3.1</t>
  </si>
  <si>
    <t>Table 2.4.1.3.2</t>
  </si>
  <si>
    <r>
      <rPr>
        <sz val="8"/>
        <color indexed="16"/>
        <rFont val="Arial"/>
        <family val="2"/>
      </rPr>
      <t>In the table below, for each program type, provide the unduplicated number of students:
1)who attained academic and vocational outcomes that occurred while a student was enrolled in the facility or program 
2) who achieved academic and vocational outcomes during 90 calendar day transition period after exiting the facility or program.</t>
    </r>
    <r>
      <rPr>
        <b/>
        <sz val="8"/>
        <color indexed="16"/>
        <rFont val="Arial"/>
        <family val="2"/>
      </rPr>
      <t xml:space="preserve">
The student may be counted once in each column separately.</t>
    </r>
  </si>
  <si>
    <t>Section 3: Student Outcomes (corresponds to 2.4.1.3.2)</t>
  </si>
  <si>
    <t>Section 2: Transition Services (corresponds to 2.4.1.3.1)</t>
  </si>
  <si>
    <t>July 1, 2013 - June 30, 2014.</t>
  </si>
  <si>
    <r>
      <t>4) Long-term students with improvement of more than one full grade level from the pre- to post-test exams:</t>
    </r>
  </si>
  <si>
    <t xml:space="preserve">3) Long-term students with improvement of up to one full grade level from the pre- to post-test exams:         </t>
  </si>
  <si>
    <r>
      <t>2) Long-term students with no change in grade level from pre- to post-test exams:</t>
    </r>
  </si>
  <si>
    <r>
      <t>1) Long-term students with negative grade level change from pre- to post-test exams:</t>
    </r>
  </si>
  <si>
    <t>In the table below, provide the unduplicated number of long-term students served by Title I, Part D, Subpart 1, who participated  in pre- and post-testing.  Students should be reported in only one of the four change categories.</t>
  </si>
  <si>
    <t>Q29: Is the number of students for which reading performance data was reported less than or equal to the number of long-term students?</t>
  </si>
  <si>
    <t>Q30: Is the number of students for which math performance data was reported less than or equal to the number of long-term students?</t>
  </si>
  <si>
    <t>Q31:  Is the percent of 16-21 year-olds obtaining a GED less than or equal to 100 percent?</t>
  </si>
  <si>
    <t>Q32:  Is the percent of 16-21 year-olds obtaining a HS diploma less than or equal to 100 percent?</t>
  </si>
  <si>
    <t>Q33:  Is the percent of 11-21 year-olds earning HS course credits less than or equal to 100 percent?</t>
  </si>
  <si>
    <t>Section 5: Data Consistency</t>
  </si>
  <si>
    <t>1. Long-term students with negative grade level change from the pre- to post-test exams</t>
  </si>
  <si>
    <t>2. Long-term students with no change in grade level from the pre- to post-test exams</t>
  </si>
  <si>
    <t>3. Long-term students with improvement up to one full grade level from the pre- to post-test exams</t>
  </si>
  <si>
    <t>4. Long-terms students with improvement of more than one full grade level from the pre- to post-test exams</t>
  </si>
  <si>
    <r>
      <t>6) Accepted and/or enrolled into postsecondary education</t>
    </r>
    <r>
      <rPr>
        <sz val="8"/>
        <color indexed="9"/>
        <rFont val="Arial"/>
        <family val="2"/>
      </rPr>
      <t>:</t>
    </r>
  </si>
  <si>
    <t>For the 2014-2015 Reporting Year</t>
  </si>
  <si>
    <t>The reporting year is defined as July 1, 2014 through June 30, 2015.</t>
  </si>
  <si>
    <t>NA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</si>
</sst>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name val="Arial"/>
      <family val="0"/>
    </font>
    <font>
      <sz val="11"/>
      <color indexed="8"/>
      <name val="Calibri"/>
      <family val="2"/>
    </font>
    <font>
      <sz val="11"/>
      <name val="Times New Roman"/>
      <family val="1"/>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6"/>
      <name val="Arial Black"/>
      <family val="2"/>
    </font>
    <font>
      <b/>
      <sz val="10"/>
      <name val="Arial Black"/>
      <family val="2"/>
    </font>
    <font>
      <b/>
      <sz val="8"/>
      <name val="Arial"/>
      <family val="2"/>
    </font>
    <font>
      <b/>
      <sz val="16"/>
      <color indexed="9"/>
      <name val="Arial"/>
      <family val="2"/>
    </font>
    <font>
      <b/>
      <sz val="16"/>
      <name val="Arial"/>
      <family val="2"/>
    </font>
    <font>
      <i/>
      <sz val="8"/>
      <name val="Arial"/>
      <family val="2"/>
    </font>
    <font>
      <sz val="9"/>
      <name val="Arial"/>
      <family val="2"/>
    </font>
    <font>
      <sz val="8"/>
      <color indexed="25"/>
      <name val="Arial"/>
      <family val="2"/>
    </font>
    <font>
      <b/>
      <sz val="9"/>
      <name val="Arial"/>
      <family val="2"/>
    </font>
    <font>
      <b/>
      <sz val="9"/>
      <color indexed="9"/>
      <name val="Arial"/>
      <family val="2"/>
    </font>
    <font>
      <sz val="9"/>
      <color indexed="9"/>
      <name val="Arial"/>
      <family val="2"/>
    </font>
    <font>
      <b/>
      <sz val="9"/>
      <color indexed="8"/>
      <name val="Arial"/>
      <family val="2"/>
    </font>
    <font>
      <b/>
      <sz val="9"/>
      <color indexed="16"/>
      <name val="Arial"/>
      <family val="2"/>
    </font>
    <font>
      <b/>
      <sz val="8"/>
      <color indexed="25"/>
      <name val="Arial"/>
      <family val="2"/>
    </font>
    <font>
      <sz val="8"/>
      <color indexed="16"/>
      <name val="Arial"/>
      <family val="2"/>
    </font>
    <font>
      <b/>
      <sz val="8"/>
      <color indexed="16"/>
      <name val="Arial"/>
      <family val="2"/>
    </font>
    <font>
      <sz val="8"/>
      <color indexed="9"/>
      <name val="Arial"/>
      <family val="2"/>
    </font>
    <font>
      <b/>
      <sz val="14"/>
      <name val="Arial"/>
      <family val="2"/>
    </font>
    <font>
      <sz val="10"/>
      <color indexed="8"/>
      <name val="Arial"/>
      <family val="2"/>
    </font>
    <font>
      <sz val="10"/>
      <color indexed="10"/>
      <name val="Arial"/>
      <family val="2"/>
    </font>
    <font>
      <b/>
      <sz val="11"/>
      <name val="Times New Roman"/>
      <family val="1"/>
    </font>
    <font>
      <i/>
      <sz val="11"/>
      <name val="Times New Roman"/>
      <family val="1"/>
    </font>
    <font>
      <sz val="10"/>
      <name val="Times New Roman"/>
      <family val="1"/>
    </font>
    <font>
      <sz val="10"/>
      <color indexed="9"/>
      <name val="Arial"/>
      <family val="2"/>
    </font>
    <font>
      <b/>
      <sz val="10"/>
      <color indexed="16"/>
      <name val="Arial"/>
      <family val="2"/>
    </font>
    <font>
      <b/>
      <sz val="11"/>
      <color indexed="10"/>
      <name val="Times New Roman"/>
      <family val="1"/>
    </font>
    <font>
      <b/>
      <sz val="10"/>
      <color indexed="10"/>
      <name val="Arial"/>
      <family val="2"/>
    </font>
    <font>
      <sz val="10"/>
      <color indexed="16"/>
      <name val="Arial"/>
      <family val="2"/>
    </font>
    <font>
      <b/>
      <i/>
      <sz val="11"/>
      <name val="Times New Roman"/>
      <family val="1"/>
    </font>
    <font>
      <b/>
      <sz val="12"/>
      <name val="Arial"/>
      <family val="2"/>
    </font>
    <font>
      <sz val="10"/>
      <name val="Cambria"/>
      <family val="1"/>
    </font>
    <font>
      <sz val="9"/>
      <color indexed="25"/>
      <name val="Cambria"/>
      <family val="1"/>
    </font>
    <font>
      <sz val="9"/>
      <name val="Cambria"/>
      <family val="1"/>
    </font>
    <font>
      <b/>
      <sz val="8"/>
      <color indexed="9"/>
      <name val="Arial"/>
      <family val="2"/>
    </font>
    <font>
      <u val="single"/>
      <sz val="10"/>
      <color indexed="20"/>
      <name val="Arial"/>
      <family val="2"/>
    </font>
    <font>
      <u val="single"/>
      <sz val="10"/>
      <color indexed="12"/>
      <name val="Arial"/>
      <family val="2"/>
    </font>
    <font>
      <sz val="8"/>
      <name val="Tahoma"/>
      <family val="2"/>
    </font>
    <font>
      <u val="single"/>
      <sz val="10"/>
      <color theme="11"/>
      <name val="Arial"/>
      <family val="2"/>
    </font>
    <font>
      <u val="single"/>
      <sz val="10"/>
      <color theme="10"/>
      <name val="Arial"/>
      <family val="2"/>
    </font>
    <font>
      <b/>
      <sz val="9"/>
      <color rgb="FF800000"/>
      <name val="Arial"/>
      <family val="2"/>
    </font>
    <font>
      <b/>
      <sz val="8"/>
      <color rgb="FF800000"/>
      <name val="Arial"/>
      <family val="2"/>
    </font>
  </fonts>
  <fills count="1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32"/>
        <bgColor indexed="64"/>
      </patternFill>
    </fill>
    <fill>
      <patternFill patternType="solid">
        <fgColor indexed="9"/>
        <bgColor indexed="64"/>
      </patternFill>
    </fill>
    <fill>
      <patternFill patternType="solid">
        <fgColor rgb="FFFFFF00"/>
        <bgColor indexed="64"/>
      </patternFill>
    </fill>
    <fill>
      <patternFill patternType="solid">
        <fgColor rgb="FFEFE3C8"/>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rgb="FFE4D0A4"/>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patternFill patternType="solid">
        <fgColor rgb="FFEFEDC8"/>
        <bgColor indexed="64"/>
      </pattern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rgb="FFE4D0A4"/>
        </stop>
        <stop position="1">
          <color rgb="FFE4D0A4"/>
        </stop>
      </gradientFill>
    </fill>
    <fill>
      <gradientFill degree="90">
        <stop position="0">
          <color rgb="FFE4D0A4"/>
        </stop>
        <stop position="1">
          <color rgb="FFE4D0A4"/>
        </stop>
      </gradientFill>
    </fill>
    <fill>
      <gradientFill degree="90">
        <stop position="0">
          <color theme="0"/>
        </stop>
        <stop position="1">
          <color theme="0"/>
        </stop>
      </gradientFill>
    </fill>
    <fill>
      <gradientFill degree="90">
        <stop position="0">
          <color theme="0"/>
        </stop>
        <stop position="1">
          <color theme="0"/>
        </stop>
      </gradientFill>
    </fill>
    <fill>
      <gradientFill degree="90">
        <stop position="0">
          <color theme="0"/>
        </stop>
        <stop position="1">
          <color theme="0"/>
        </stop>
      </gradientFill>
    </fill>
  </fills>
  <borders count="10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color indexed="16"/>
      </left>
      <right/>
      <top style="thin">
        <color indexed="16"/>
      </top>
      <bottom style="thin">
        <color indexed="16"/>
      </bottom>
    </border>
    <border>
      <left/>
      <right/>
      <top style="thin">
        <color indexed="16"/>
      </top>
      <bottom style="thin">
        <color indexed="16"/>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style="thin">
        <color indexed="9"/>
      </left>
      <right style="thin">
        <color indexed="9"/>
      </right>
      <top style="thin">
        <color indexed="9"/>
      </top>
      <bottom style="thin"/>
    </border>
    <border>
      <left style="thin"/>
      <right style="thin">
        <color indexed="9"/>
      </right>
      <top style="thin">
        <color indexed="9"/>
      </top>
      <bottom style="thin">
        <color indexed="9"/>
      </bottom>
    </border>
    <border>
      <left style="thin"/>
      <right/>
      <top/>
      <bottom/>
    </border>
    <border>
      <left/>
      <right style="thin">
        <color indexed="9"/>
      </right>
      <top/>
      <bottom style="thin">
        <color indexed="9"/>
      </bottom>
    </border>
    <border>
      <left style="thin">
        <color indexed="9"/>
      </left>
      <right style="thin">
        <color indexed="9"/>
      </right>
      <top style="thin"/>
      <bottom style="thin">
        <color indexed="9"/>
      </bottom>
    </border>
    <border>
      <left style="thin">
        <color indexed="9"/>
      </left>
      <right style="thin">
        <color indexed="9"/>
      </right>
      <top/>
      <bottom/>
    </border>
    <border>
      <left style="thin">
        <color indexed="9"/>
      </left>
      <right/>
      <top/>
      <bottom/>
    </border>
    <border>
      <left style="thin"/>
      <right/>
      <top style="thin">
        <color indexed="9"/>
      </top>
      <bottom style="thin">
        <color indexed="9"/>
      </bottom>
    </border>
    <border>
      <left/>
      <right/>
      <top style="thin">
        <color indexed="9"/>
      </top>
      <bottom/>
    </border>
    <border>
      <left style="thin">
        <color indexed="9"/>
      </left>
      <right/>
      <top style="thin">
        <color indexed="9"/>
      </top>
      <bottom/>
    </border>
    <border>
      <left/>
      <right/>
      <top style="thin">
        <color indexed="9"/>
      </top>
      <bottom style="thin">
        <color indexed="9"/>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style="thin"/>
      <top style="thin"/>
      <bottom/>
    </border>
    <border>
      <left style="thin"/>
      <right/>
      <top style="thin"/>
      <bottom style="thin"/>
    </border>
    <border>
      <left style="thin">
        <color indexed="9"/>
      </left>
      <right style="thin">
        <color indexed="9"/>
      </right>
      <top/>
      <bottom style="thin"/>
    </border>
    <border>
      <left/>
      <right style="thin">
        <color indexed="9"/>
      </right>
      <top style="thin">
        <color indexed="9"/>
      </top>
      <bottom/>
    </border>
    <border>
      <left/>
      <right style="thin">
        <color indexed="9"/>
      </right>
      <top/>
      <bottom/>
    </border>
    <border>
      <left/>
      <right style="thin">
        <color indexed="16"/>
      </right>
      <top style="thin">
        <color indexed="16"/>
      </top>
      <bottom style="thin">
        <color indexed="16"/>
      </bottom>
    </border>
    <border>
      <left style="thin">
        <color indexed="16"/>
      </left>
      <right style="thin">
        <color indexed="16"/>
      </right>
      <top style="thin">
        <color indexed="16"/>
      </top>
      <bottom style="thin">
        <color indexed="16"/>
      </bottom>
    </border>
    <border>
      <left/>
      <right/>
      <top style="medium">
        <color indexed="16"/>
      </top>
      <bottom/>
    </border>
    <border>
      <left style="medium">
        <color indexed="16"/>
      </left>
      <right>
        <color indexed="63"/>
      </right>
      <top style="medium">
        <color indexed="16"/>
      </top>
      <bottom style="medium">
        <color indexed="16"/>
      </bottom>
    </border>
    <border>
      <left/>
      <right/>
      <top style="medium">
        <color indexed="16"/>
      </top>
      <bottom style="medium">
        <color indexed="16"/>
      </bottom>
    </border>
    <border>
      <left/>
      <right style="medium">
        <color indexed="16"/>
      </right>
      <top style="medium">
        <color indexed="16"/>
      </top>
      <bottom style="medium">
        <color indexed="16"/>
      </bottom>
    </border>
    <border>
      <left style="thin">
        <color indexed="9"/>
      </left>
      <right/>
      <top style="thin">
        <color indexed="9"/>
      </top>
      <bottom style="thin"/>
    </border>
    <border>
      <left>
        <color indexed="63"/>
      </left>
      <right>
        <color indexed="63"/>
      </right>
      <top>
        <color indexed="63"/>
      </top>
      <bottom style="thin"/>
    </border>
    <border>
      <left style="thin"/>
      <right style="thin">
        <color indexed="9"/>
      </right>
      <top style="thin">
        <color indexed="9"/>
      </top>
      <bottom/>
    </border>
    <border>
      <left style="thin"/>
      <right/>
      <top style="thin">
        <color indexed="9"/>
      </top>
      <bottom>
        <color indexed="63"/>
      </bottom>
    </border>
    <border>
      <left style="medium"/>
      <right style="medium"/>
      <top style="medium"/>
      <bottom style="medium"/>
    </border>
    <border>
      <left>
        <color indexed="63"/>
      </left>
      <right>
        <color indexed="63"/>
      </right>
      <top style="medium"/>
      <bottom>
        <color indexed="63"/>
      </bottom>
    </border>
    <border>
      <left/>
      <right style="medium"/>
      <top style="medium"/>
      <bottom style="medium"/>
    </border>
    <border>
      <left style="medium"/>
      <right style="medium"/>
      <top style="medium"/>
      <bottom style="dotted"/>
    </border>
    <border>
      <left style="medium"/>
      <right style="medium"/>
      <top/>
      <bottom style="medium"/>
    </border>
    <border>
      <left style="medium"/>
      <right style="medium"/>
      <top/>
      <bottom style="dotted"/>
    </border>
    <border>
      <left style="medium"/>
      <right style="medium"/>
      <top style="dotted"/>
      <bottom>
        <color indexed="63"/>
      </bottom>
    </border>
    <border>
      <left>
        <color indexed="63"/>
      </left>
      <right>
        <color indexed="63"/>
      </right>
      <top style="medium"/>
      <bottom style="medium"/>
    </border>
    <border>
      <left style="medium"/>
      <right style="medium"/>
      <top style="medium"/>
      <bottom style="hair"/>
    </border>
    <border>
      <left style="medium"/>
      <right style="medium"/>
      <top>
        <color indexed="63"/>
      </top>
      <bottom style="thick"/>
    </border>
    <border>
      <left style="medium"/>
      <right style="medium"/>
      <top style="dotted"/>
      <bottom style="medium"/>
    </border>
    <border>
      <left style="medium"/>
      <right style="medium"/>
      <top style="medium"/>
      <bottom>
        <color indexed="63"/>
      </bottom>
    </border>
    <border>
      <left>
        <color indexed="63"/>
      </left>
      <right style="medium"/>
      <top style="medium"/>
      <bottom>
        <color indexed="63"/>
      </bottom>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color indexed="63"/>
      </bottom>
    </border>
    <border>
      <left style="dotted"/>
      <right style="dotted"/>
      <top style="dotted"/>
      <bottom>
        <color indexed="63"/>
      </bottom>
    </border>
    <border>
      <left style="dotted"/>
      <right style="medium"/>
      <top style="dotted"/>
      <bottom>
        <color indexed="63"/>
      </bottom>
    </border>
    <border>
      <left style="medium"/>
      <right style="dotted"/>
      <top style="dotted"/>
      <bottom style="medium"/>
    </border>
    <border>
      <left style="dotted"/>
      <right style="dotted"/>
      <top style="dotted"/>
      <bottom style="medium"/>
    </border>
    <border>
      <left style="dotted"/>
      <right style="medium"/>
      <top style="dotted"/>
      <bottom style="medium"/>
    </border>
    <border>
      <left style="medium"/>
      <right>
        <color indexed="63"/>
      </right>
      <top style="medium"/>
      <bottom style="medium"/>
    </border>
    <border>
      <left style="medium"/>
      <right style="dotted"/>
      <top>
        <color indexed="63"/>
      </top>
      <bottom style="dotted"/>
    </border>
    <border>
      <left style="dotted"/>
      <right style="dotted"/>
      <top>
        <color indexed="63"/>
      </top>
      <bottom style="dotted"/>
    </border>
    <border>
      <left style="dotted"/>
      <right style="medium"/>
      <top>
        <color indexed="63"/>
      </top>
      <bottom style="dotted"/>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medium"/>
      <top style="dotted"/>
      <bottom style="dotted"/>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color indexed="16"/>
      </left>
      <right/>
      <top style="thin">
        <color indexed="16"/>
      </top>
      <bottom style="medium">
        <color indexed="16"/>
      </bottom>
    </border>
    <border>
      <left/>
      <right/>
      <top style="thin">
        <color indexed="16"/>
      </top>
      <bottom style="medium">
        <color indexed="16"/>
      </bottom>
    </border>
    <border>
      <left style="medium">
        <color indexed="16"/>
      </left>
      <right/>
      <top style="medium">
        <color indexed="16"/>
      </top>
      <bottom/>
    </border>
    <border>
      <left/>
      <right style="medium">
        <color indexed="16"/>
      </right>
      <top style="medium">
        <color indexed="16"/>
      </top>
      <bottom/>
    </border>
    <border>
      <left style="medium">
        <color indexed="16"/>
      </left>
      <right/>
      <top/>
      <bottom style="medium">
        <color indexed="16"/>
      </bottom>
    </border>
    <border>
      <left/>
      <right/>
      <top/>
      <bottom style="medium">
        <color indexed="16"/>
      </bottom>
    </border>
    <border>
      <left/>
      <right style="medium">
        <color indexed="16"/>
      </right>
      <top/>
      <bottom style="medium">
        <color indexed="16"/>
      </bottom>
    </border>
    <border>
      <left style="medium">
        <color theme="5" tint="-0.24993999302387238"/>
      </left>
      <right/>
      <top style="medium">
        <color theme="5" tint="-0.24993999302387238"/>
      </top>
      <bottom style="medium">
        <color theme="5" tint="-0.24993999302387238"/>
      </bottom>
    </border>
    <border>
      <left/>
      <right/>
      <top style="medium">
        <color theme="5" tint="-0.24993999302387238"/>
      </top>
      <bottom style="medium">
        <color theme="5" tint="-0.24993999302387238"/>
      </bottom>
    </border>
    <border>
      <left/>
      <right style="medium">
        <color theme="5" tint="-0.24993999302387238"/>
      </right>
      <top style="medium">
        <color theme="5" tint="-0.24993999302387238"/>
      </top>
      <bottom style="medium">
        <color theme="5" tint="-0.24993999302387238"/>
      </bottom>
    </border>
    <border>
      <left style="medium">
        <color theme="1"/>
      </left>
      <right style="medium">
        <color theme="1"/>
      </right>
      <top style="medium">
        <color theme="1"/>
      </top>
      <bottom>
        <color indexed="63"/>
      </bottom>
    </border>
    <border>
      <left style="medium">
        <color theme="1"/>
      </left>
      <right style="medium">
        <color theme="1"/>
      </right>
      <top>
        <color indexed="63"/>
      </top>
      <bottom style="medium">
        <color theme="1"/>
      </bottom>
    </border>
    <border>
      <left style="medium">
        <color indexed="16"/>
      </left>
      <right>
        <color indexed="63"/>
      </right>
      <top>
        <color indexed="63"/>
      </top>
      <bottom style="thin">
        <color indexed="16"/>
      </bottom>
    </border>
    <border>
      <left/>
      <right/>
      <top>
        <color indexed="63"/>
      </top>
      <bottom style="thin">
        <color indexed="16"/>
      </bottom>
    </border>
    <border>
      <left style="medium">
        <color indexed="16"/>
      </left>
      <right>
        <color indexed="63"/>
      </right>
      <top style="thin">
        <color indexed="16"/>
      </top>
      <bottom style="thin">
        <color indexed="16"/>
      </bottom>
    </border>
    <border>
      <left>
        <color indexed="63"/>
      </left>
      <right>
        <color indexed="63"/>
      </right>
      <top style="thin">
        <color indexed="16"/>
      </top>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59"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3">
    <xf numFmtId="0" fontId="0" fillId="0" borderId="0" xfId="0" applyAlignment="1">
      <alignment/>
    </xf>
    <xf numFmtId="0" fontId="20" fillId="0" borderId="0" xfId="0" applyFont="1" applyAlignment="1">
      <alignment/>
    </xf>
    <xf numFmtId="0" fontId="0" fillId="0" borderId="0" xfId="0" applyFont="1" applyAlignment="1">
      <alignment/>
    </xf>
    <xf numFmtId="0" fontId="21" fillId="0" borderId="0" xfId="0" applyFont="1" applyAlignment="1">
      <alignment/>
    </xf>
    <xf numFmtId="0" fontId="27" fillId="22" borderId="10" xfId="0" applyFont="1" applyFill="1" applyBorder="1" applyAlignment="1" applyProtection="1">
      <alignment horizontal="center"/>
      <protection locked="0"/>
    </xf>
    <xf numFmtId="0" fontId="24" fillId="24" borderId="11" xfId="0" applyFont="1" applyFill="1" applyBorder="1" applyAlignment="1" applyProtection="1">
      <alignment/>
      <protection hidden="1"/>
    </xf>
    <xf numFmtId="0" fontId="25" fillId="24" borderId="12" xfId="0" applyFont="1" applyFill="1" applyBorder="1" applyAlignment="1" applyProtection="1">
      <alignment/>
      <protection hidden="1"/>
    </xf>
    <xf numFmtId="0" fontId="0" fillId="24" borderId="12" xfId="0" applyFill="1" applyBorder="1" applyAlignment="1" applyProtection="1">
      <alignment/>
      <protection hidden="1"/>
    </xf>
    <xf numFmtId="0" fontId="3" fillId="0" borderId="13" xfId="0" applyFont="1" applyBorder="1" applyAlignment="1" applyProtection="1">
      <alignment/>
      <protection hidden="1"/>
    </xf>
    <xf numFmtId="0" fontId="3" fillId="0" borderId="14" xfId="0" applyFont="1" applyBorder="1" applyAlignment="1" applyProtection="1">
      <alignment/>
      <protection hidden="1"/>
    </xf>
    <xf numFmtId="0" fontId="3" fillId="0" borderId="0" xfId="0" applyFont="1" applyAlignment="1" applyProtection="1">
      <alignment/>
      <protection hidden="1"/>
    </xf>
    <xf numFmtId="0" fontId="29" fillId="0" borderId="15" xfId="0" applyFont="1" applyBorder="1" applyAlignment="1" applyProtection="1">
      <alignment/>
      <protection hidden="1"/>
    </xf>
    <xf numFmtId="0" fontId="3" fillId="0" borderId="15" xfId="0" applyFont="1" applyBorder="1" applyAlignment="1" applyProtection="1">
      <alignment/>
      <protection hidden="1"/>
    </xf>
    <xf numFmtId="0" fontId="27" fillId="0" borderId="14" xfId="0" applyFont="1" applyBorder="1" applyAlignment="1" applyProtection="1">
      <alignment/>
      <protection hidden="1"/>
    </xf>
    <xf numFmtId="0" fontId="27" fillId="0" borderId="16" xfId="0" applyFont="1" applyBorder="1" applyAlignment="1" applyProtection="1">
      <alignment/>
      <protection hidden="1"/>
    </xf>
    <xf numFmtId="0" fontId="27" fillId="0" borderId="17" xfId="0" applyFont="1" applyBorder="1" applyAlignment="1" applyProtection="1">
      <alignment/>
      <protection hidden="1"/>
    </xf>
    <xf numFmtId="0" fontId="27" fillId="0" borderId="14" xfId="0" applyFont="1" applyBorder="1" applyAlignment="1" applyProtection="1">
      <alignment/>
      <protection hidden="1"/>
    </xf>
    <xf numFmtId="0" fontId="0" fillId="0" borderId="0" xfId="0" applyAlignment="1" applyProtection="1">
      <alignment/>
      <protection hidden="1"/>
    </xf>
    <xf numFmtId="0" fontId="0" fillId="0" borderId="18" xfId="0" applyBorder="1" applyAlignment="1" applyProtection="1">
      <alignment/>
      <protection hidden="1"/>
    </xf>
    <xf numFmtId="0" fontId="3" fillId="0" borderId="19"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0" fillId="24" borderId="10" xfId="0" applyFont="1" applyFill="1" applyBorder="1" applyAlignment="1" applyProtection="1">
      <alignment vertical="center" wrapText="1"/>
      <protection hidden="1"/>
    </xf>
    <xf numFmtId="0" fontId="33" fillId="25" borderId="20" xfId="0" applyFont="1" applyFill="1" applyBorder="1" applyAlignment="1" applyProtection="1">
      <alignment vertical="center" wrapText="1"/>
      <protection hidden="1"/>
    </xf>
    <xf numFmtId="0" fontId="3" fillId="0" borderId="21" xfId="0" applyFont="1" applyBorder="1" applyAlignment="1" applyProtection="1">
      <alignment/>
      <protection hidden="1"/>
    </xf>
    <xf numFmtId="0" fontId="3" fillId="0" borderId="22" xfId="0" applyFont="1" applyBorder="1" applyAlignment="1" applyProtection="1">
      <alignment/>
      <protection hidden="1"/>
    </xf>
    <xf numFmtId="0" fontId="26" fillId="0" borderId="13" xfId="0" applyFont="1" applyBorder="1" applyAlignment="1" applyProtection="1">
      <alignment/>
      <protection hidden="1"/>
    </xf>
    <xf numFmtId="0" fontId="26" fillId="0" borderId="14" xfId="0" applyFont="1" applyBorder="1" applyAlignment="1" applyProtection="1">
      <alignment/>
      <protection hidden="1"/>
    </xf>
    <xf numFmtId="0" fontId="27" fillId="0" borderId="0" xfId="0" applyFont="1" applyAlignment="1" applyProtection="1">
      <alignment/>
      <protection hidden="1"/>
    </xf>
    <xf numFmtId="0" fontId="29" fillId="2" borderId="10" xfId="0" applyFont="1" applyFill="1" applyBorder="1" applyAlignment="1" applyProtection="1">
      <alignment/>
      <protection hidden="1"/>
    </xf>
    <xf numFmtId="0" fontId="3" fillId="0" borderId="23" xfId="0" applyFont="1" applyBorder="1" applyAlignment="1" applyProtection="1">
      <alignment/>
      <protection hidden="1"/>
    </xf>
    <xf numFmtId="0" fontId="29" fillId="0" borderId="24" xfId="0" applyFont="1" applyBorder="1" applyAlignment="1" applyProtection="1">
      <alignment horizontal="center" wrapText="1"/>
      <protection hidden="1"/>
    </xf>
    <xf numFmtId="0" fontId="29" fillId="0" borderId="23" xfId="0" applyFont="1" applyBorder="1" applyAlignment="1" applyProtection="1">
      <alignment horizontal="center" wrapText="1"/>
      <protection hidden="1"/>
    </xf>
    <xf numFmtId="0" fontId="29" fillId="2" borderId="10" xfId="0" applyFont="1" applyFill="1" applyBorder="1" applyAlignment="1" applyProtection="1">
      <alignment horizontal="center"/>
      <protection hidden="1"/>
    </xf>
    <xf numFmtId="0" fontId="29" fillId="0" borderId="25" xfId="0" applyFont="1" applyFill="1" applyBorder="1" applyAlignment="1" applyProtection="1">
      <alignment horizontal="center" wrapText="1"/>
      <protection hidden="1"/>
    </xf>
    <xf numFmtId="0" fontId="29" fillId="0" borderId="13" xfId="0" applyFont="1" applyFill="1" applyBorder="1" applyAlignment="1" applyProtection="1">
      <alignment horizontal="center" wrapText="1"/>
      <protection hidden="1"/>
    </xf>
    <xf numFmtId="0" fontId="30" fillId="24" borderId="10" xfId="0" applyFont="1" applyFill="1" applyBorder="1" applyAlignment="1" applyProtection="1">
      <alignment wrapText="1"/>
      <protection hidden="1"/>
    </xf>
    <xf numFmtId="0" fontId="26" fillId="0" borderId="22" xfId="0" applyFont="1" applyBorder="1" applyAlignment="1" applyProtection="1">
      <alignment/>
      <protection hidden="1"/>
    </xf>
    <xf numFmtId="0" fontId="26" fillId="0" borderId="0" xfId="0" applyFont="1" applyAlignment="1" applyProtection="1">
      <alignment/>
      <protection hidden="1"/>
    </xf>
    <xf numFmtId="0" fontId="27" fillId="0" borderId="26" xfId="0" applyFont="1" applyBorder="1" applyAlignment="1" applyProtection="1">
      <alignment/>
      <protection hidden="1"/>
    </xf>
    <xf numFmtId="0" fontId="3" fillId="0" borderId="16" xfId="0" applyFont="1" applyBorder="1" applyAlignment="1" applyProtection="1">
      <alignment/>
      <protection hidden="1"/>
    </xf>
    <xf numFmtId="0" fontId="3" fillId="0" borderId="0" xfId="0" applyFont="1" applyFill="1" applyAlignment="1" applyProtection="1">
      <alignment/>
      <protection hidden="1"/>
    </xf>
    <xf numFmtId="0" fontId="3" fillId="0" borderId="27" xfId="0" applyFont="1" applyBorder="1" applyAlignment="1" applyProtection="1">
      <alignment/>
      <protection hidden="1"/>
    </xf>
    <xf numFmtId="0" fontId="29" fillId="0" borderId="27" xfId="0" applyFont="1" applyBorder="1" applyAlignment="1" applyProtection="1">
      <alignment/>
      <protection hidden="1"/>
    </xf>
    <xf numFmtId="0" fontId="27" fillId="0" borderId="28" xfId="0" applyFont="1" applyBorder="1" applyAlignment="1" applyProtection="1">
      <alignment/>
      <protection hidden="1"/>
    </xf>
    <xf numFmtId="0" fontId="27" fillId="0" borderId="27" xfId="0" applyFont="1" applyBorder="1" applyAlignment="1" applyProtection="1">
      <alignment/>
      <protection hidden="1"/>
    </xf>
    <xf numFmtId="0" fontId="3" fillId="0" borderId="24" xfId="0" applyFont="1" applyBorder="1" applyAlignment="1" applyProtection="1">
      <alignment/>
      <protection hidden="1"/>
    </xf>
    <xf numFmtId="0" fontId="29" fillId="0" borderId="16" xfId="0" applyFont="1" applyBorder="1" applyAlignment="1" applyProtection="1">
      <alignment horizontal="center" wrapText="1"/>
      <protection hidden="1"/>
    </xf>
    <xf numFmtId="0" fontId="27" fillId="0" borderId="27" xfId="0" applyFont="1" applyBorder="1" applyAlignment="1" applyProtection="1">
      <alignment/>
      <protection hidden="1"/>
    </xf>
    <xf numFmtId="0" fontId="27" fillId="0" borderId="0" xfId="0" applyFont="1" applyAlignment="1" applyProtection="1">
      <alignment horizontal="center" wrapText="1"/>
      <protection hidden="1"/>
    </xf>
    <xf numFmtId="0" fontId="27" fillId="0" borderId="0" xfId="0" applyFont="1" applyAlignment="1" applyProtection="1">
      <alignment/>
      <protection hidden="1"/>
    </xf>
    <xf numFmtId="0" fontId="3" fillId="0" borderId="18" xfId="0" applyFont="1" applyBorder="1" applyAlignment="1" applyProtection="1">
      <alignment/>
      <protection hidden="1"/>
    </xf>
    <xf numFmtId="0" fontId="30" fillId="24" borderId="29" xfId="0" applyFont="1" applyFill="1" applyBorder="1" applyAlignment="1" applyProtection="1">
      <alignment wrapText="1"/>
      <protection hidden="1"/>
    </xf>
    <xf numFmtId="0" fontId="30" fillId="24" borderId="30" xfId="0" applyFont="1" applyFill="1" applyBorder="1" applyAlignment="1" applyProtection="1">
      <alignment wrapText="1"/>
      <protection hidden="1"/>
    </xf>
    <xf numFmtId="0" fontId="32" fillId="2" borderId="31" xfId="0" applyFont="1" applyFill="1" applyBorder="1" applyAlignment="1" applyProtection="1">
      <alignment horizontal="left" wrapText="1"/>
      <protection hidden="1"/>
    </xf>
    <xf numFmtId="0" fontId="32" fillId="2" borderId="32" xfId="0" applyFont="1" applyFill="1" applyBorder="1" applyAlignment="1" applyProtection="1">
      <alignment horizontal="left" wrapText="1"/>
      <protection hidden="1"/>
    </xf>
    <xf numFmtId="0" fontId="30" fillId="24" borderId="33" xfId="0" applyFont="1" applyFill="1" applyBorder="1" applyAlignment="1" applyProtection="1">
      <alignment wrapText="1"/>
      <protection hidden="1"/>
    </xf>
    <xf numFmtId="0" fontId="31" fillId="24" borderId="10" xfId="0" applyFont="1" applyFill="1" applyBorder="1" applyAlignment="1" applyProtection="1">
      <alignment wrapText="1"/>
      <protection hidden="1"/>
    </xf>
    <xf numFmtId="0" fontId="30" fillId="2" borderId="34" xfId="0" applyFont="1" applyFill="1" applyBorder="1" applyAlignment="1" applyProtection="1">
      <alignment wrapText="1"/>
      <protection hidden="1"/>
    </xf>
    <xf numFmtId="49" fontId="31" fillId="24" borderId="10" xfId="0" applyNumberFormat="1" applyFont="1" applyFill="1" applyBorder="1" applyAlignment="1" applyProtection="1">
      <alignment horizontal="left" wrapText="1"/>
      <protection hidden="1"/>
    </xf>
    <xf numFmtId="0" fontId="31" fillId="24" borderId="10" xfId="0" applyFont="1" applyFill="1" applyBorder="1" applyAlignment="1" applyProtection="1">
      <alignment horizontal="left" wrapText="1"/>
      <protection hidden="1"/>
    </xf>
    <xf numFmtId="0" fontId="29" fillId="2" borderId="10" xfId="0" applyFont="1" applyFill="1" applyBorder="1" applyAlignment="1" applyProtection="1">
      <alignment/>
      <protection hidden="1"/>
    </xf>
    <xf numFmtId="0" fontId="3" fillId="0" borderId="26" xfId="0" applyFont="1" applyBorder="1" applyAlignment="1" applyProtection="1">
      <alignment/>
      <protection hidden="1"/>
    </xf>
    <xf numFmtId="0" fontId="3" fillId="0" borderId="35" xfId="0" applyFont="1" applyBorder="1" applyAlignment="1" applyProtection="1">
      <alignment/>
      <protection hidden="1"/>
    </xf>
    <xf numFmtId="0" fontId="27" fillId="0" borderId="24" xfId="0" applyFont="1" applyBorder="1" applyAlignment="1" applyProtection="1">
      <alignment/>
      <protection hidden="1"/>
    </xf>
    <xf numFmtId="0" fontId="0" fillId="0" borderId="26" xfId="0" applyFont="1" applyBorder="1" applyAlignment="1" applyProtection="1">
      <alignment/>
      <protection hidden="1"/>
    </xf>
    <xf numFmtId="0" fontId="0" fillId="0" borderId="27"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24" xfId="0" applyFont="1" applyBorder="1" applyAlignment="1" applyProtection="1">
      <alignment/>
      <protection hidden="1"/>
    </xf>
    <xf numFmtId="0" fontId="0" fillId="0" borderId="36" xfId="0" applyBorder="1" applyAlignment="1" applyProtection="1">
      <alignment/>
      <protection hidden="1"/>
    </xf>
    <xf numFmtId="0" fontId="0" fillId="0" borderId="0" xfId="0" applyFont="1" applyBorder="1" applyAlignment="1" applyProtection="1">
      <alignment/>
      <protection hidden="1"/>
    </xf>
    <xf numFmtId="0" fontId="27" fillId="26" borderId="0" xfId="0" applyFont="1" applyFill="1" applyBorder="1" applyAlignment="1" applyProtection="1">
      <alignment/>
      <protection hidden="1"/>
    </xf>
    <xf numFmtId="0" fontId="0" fillId="0" borderId="0" xfId="0" applyBorder="1" applyAlignment="1" applyProtection="1">
      <alignment/>
      <protection hidden="1"/>
    </xf>
    <xf numFmtId="0" fontId="29" fillId="0" borderId="16" xfId="0" applyFont="1" applyBorder="1" applyAlignment="1" applyProtection="1">
      <alignment/>
      <protection hidden="1"/>
    </xf>
    <xf numFmtId="0" fontId="3" fillId="0" borderId="27" xfId="0" applyFont="1" applyBorder="1" applyAlignment="1" applyProtection="1">
      <alignment/>
      <protection hidden="1"/>
    </xf>
    <xf numFmtId="0" fontId="29" fillId="0" borderId="23" xfId="0" applyFont="1" applyBorder="1" applyAlignment="1" applyProtection="1">
      <alignment/>
      <protection hidden="1"/>
    </xf>
    <xf numFmtId="0" fontId="26" fillId="0" borderId="23" xfId="0" applyFont="1" applyBorder="1" applyAlignment="1" applyProtection="1">
      <alignment/>
      <protection hidden="1"/>
    </xf>
    <xf numFmtId="0" fontId="27" fillId="0" borderId="15" xfId="0" applyFont="1" applyBorder="1" applyAlignment="1" applyProtection="1">
      <alignment/>
      <protection hidden="1"/>
    </xf>
    <xf numFmtId="0" fontId="29" fillId="0" borderId="37" xfId="0" applyFont="1" applyBorder="1" applyAlignment="1" applyProtection="1">
      <alignment/>
      <protection hidden="1"/>
    </xf>
    <xf numFmtId="0" fontId="0" fillId="0" borderId="26" xfId="0" applyFont="1" applyBorder="1" applyAlignment="1" applyProtection="1">
      <alignment/>
      <protection hidden="1"/>
    </xf>
    <xf numFmtId="0" fontId="23" fillId="0" borderId="14" xfId="0" applyFont="1" applyFill="1" applyBorder="1" applyAlignment="1">
      <alignment horizontal="center" wrapText="1"/>
    </xf>
    <xf numFmtId="0" fontId="23" fillId="20" borderId="10" xfId="0" applyFont="1" applyFill="1" applyBorder="1" applyAlignment="1">
      <alignment horizontal="center" wrapText="1"/>
    </xf>
    <xf numFmtId="0" fontId="24" fillId="24" borderId="11" xfId="0" applyFont="1" applyFill="1" applyBorder="1" applyAlignment="1" applyProtection="1">
      <alignment wrapText="1"/>
      <protection hidden="1"/>
    </xf>
    <xf numFmtId="0" fontId="24" fillId="24" borderId="12" xfId="0" applyFont="1" applyFill="1" applyBorder="1" applyAlignment="1" applyProtection="1">
      <alignment wrapText="1"/>
      <protection hidden="1"/>
    </xf>
    <xf numFmtId="0" fontId="24" fillId="24" borderId="38" xfId="0" applyFont="1" applyFill="1" applyBorder="1" applyAlignment="1" applyProtection="1">
      <alignment wrapText="1"/>
      <protection hidden="1"/>
    </xf>
    <xf numFmtId="0" fontId="30" fillId="24" borderId="11" xfId="0" applyFont="1" applyFill="1" applyBorder="1" applyAlignment="1" applyProtection="1">
      <alignment/>
      <protection hidden="1"/>
    </xf>
    <xf numFmtId="0" fontId="27" fillId="22" borderId="29" xfId="0" applyFont="1" applyFill="1" applyBorder="1" applyAlignment="1" applyProtection="1">
      <alignment horizontal="center" wrapText="1"/>
      <protection locked="0"/>
    </xf>
    <xf numFmtId="0" fontId="24" fillId="24" borderId="39" xfId="0" applyFont="1" applyFill="1" applyBorder="1" applyAlignment="1" applyProtection="1">
      <alignment/>
      <protection hidden="1"/>
    </xf>
    <xf numFmtId="0" fontId="0" fillId="24" borderId="38" xfId="0" applyFill="1" applyBorder="1" applyAlignment="1" applyProtection="1">
      <alignment/>
      <protection hidden="1"/>
    </xf>
    <xf numFmtId="0" fontId="29" fillId="20" borderId="10" xfId="0" applyFont="1" applyFill="1" applyBorder="1" applyAlignment="1" applyProtection="1">
      <alignment horizontal="right"/>
      <protection hidden="1"/>
    </xf>
    <xf numFmtId="0" fontId="0" fillId="0" borderId="40" xfId="0" applyBorder="1" applyAlignment="1">
      <alignment/>
    </xf>
    <xf numFmtId="0" fontId="29" fillId="2" borderId="34" xfId="0" applyFont="1" applyFill="1" applyBorder="1" applyAlignment="1" applyProtection="1">
      <alignment/>
      <protection hidden="1"/>
    </xf>
    <xf numFmtId="0" fontId="29" fillId="2" borderId="32" xfId="0" applyFont="1" applyFill="1" applyBorder="1" applyAlignment="1" applyProtection="1">
      <alignment horizontal="left"/>
      <protection hidden="1"/>
    </xf>
    <xf numFmtId="0" fontId="31" fillId="24" borderId="32" xfId="0" applyFont="1" applyFill="1" applyBorder="1" applyAlignment="1" applyProtection="1">
      <alignment wrapText="1"/>
      <protection hidden="1"/>
    </xf>
    <xf numFmtId="0" fontId="30" fillId="24" borderId="34" xfId="0" applyFont="1" applyFill="1" applyBorder="1" applyAlignment="1" applyProtection="1">
      <alignment/>
      <protection hidden="1"/>
    </xf>
    <xf numFmtId="0" fontId="30" fillId="0" borderId="14" xfId="0" applyFont="1" applyBorder="1" applyAlignment="1" applyProtection="1">
      <alignment/>
      <protection hidden="1"/>
    </xf>
    <xf numFmtId="0" fontId="30" fillId="0" borderId="13" xfId="0" applyFont="1" applyBorder="1" applyAlignment="1" applyProtection="1">
      <alignment/>
      <protection hidden="1"/>
    </xf>
    <xf numFmtId="0" fontId="27" fillId="22" borderId="10" xfId="0" applyFont="1" applyFill="1" applyBorder="1" applyAlignment="1" applyProtection="1">
      <alignment/>
      <protection locked="0"/>
    </xf>
    <xf numFmtId="0" fontId="29" fillId="26" borderId="0" xfId="0" applyFont="1" applyFill="1" applyBorder="1" applyAlignment="1" applyProtection="1">
      <alignment horizontal="right"/>
      <protection hidden="1"/>
    </xf>
    <xf numFmtId="0" fontId="29" fillId="2" borderId="33" xfId="0" applyFont="1" applyFill="1" applyBorder="1" applyAlignment="1" applyProtection="1">
      <alignment horizontal="center"/>
      <protection hidden="1"/>
    </xf>
    <xf numFmtId="0" fontId="0" fillId="0" borderId="35" xfId="0" applyBorder="1" applyAlignment="1" applyProtection="1">
      <alignment/>
      <protection hidden="1"/>
    </xf>
    <xf numFmtId="0" fontId="3" fillId="0" borderId="13" xfId="0" applyFont="1" applyFill="1" applyBorder="1" applyAlignment="1">
      <alignment wrapText="1"/>
    </xf>
    <xf numFmtId="0" fontId="0" fillId="0" borderId="0" xfId="0" applyAlignment="1">
      <alignment wrapText="1"/>
    </xf>
    <xf numFmtId="0" fontId="20" fillId="0" borderId="0" xfId="0" applyFont="1" applyAlignment="1">
      <alignment vertical="top"/>
    </xf>
    <xf numFmtId="0" fontId="20" fillId="0" borderId="0" xfId="0" applyFont="1" applyAlignment="1">
      <alignment/>
    </xf>
    <xf numFmtId="0" fontId="0" fillId="0" borderId="14" xfId="0" applyFont="1" applyBorder="1" applyAlignment="1">
      <alignment/>
    </xf>
    <xf numFmtId="0" fontId="0" fillId="0" borderId="16" xfId="0" applyFont="1" applyBorder="1" applyAlignment="1">
      <alignment/>
    </xf>
    <xf numFmtId="0" fontId="0" fillId="0" borderId="15" xfId="0" applyFont="1" applyBorder="1" applyAlignment="1">
      <alignment/>
    </xf>
    <xf numFmtId="0" fontId="27" fillId="0" borderId="14" xfId="0" applyFont="1" applyFill="1" applyBorder="1" applyAlignment="1" applyProtection="1">
      <alignment horizontal="right" wrapText="1"/>
      <protection locked="0"/>
    </xf>
    <xf numFmtId="0" fontId="32" fillId="2" borderId="34" xfId="0" applyFont="1" applyFill="1" applyBorder="1" applyAlignment="1" applyProtection="1">
      <alignment horizontal="left" wrapText="1"/>
      <protection hidden="1"/>
    </xf>
    <xf numFmtId="0" fontId="3" fillId="0" borderId="27" xfId="0" applyFont="1" applyBorder="1" applyAlignment="1" applyProtection="1">
      <alignment horizontal="right"/>
      <protection hidden="1"/>
    </xf>
    <xf numFmtId="0" fontId="27" fillId="22" borderId="10" xfId="0" applyFont="1" applyFill="1" applyBorder="1" applyAlignment="1" applyProtection="1">
      <alignment horizontal="right"/>
      <protection locked="0"/>
    </xf>
    <xf numFmtId="0" fontId="27" fillId="20" borderId="10" xfId="0" applyFont="1" applyFill="1" applyBorder="1" applyAlignment="1" applyProtection="1">
      <alignment horizontal="right"/>
      <protection hidden="1"/>
    </xf>
    <xf numFmtId="0" fontId="27" fillId="20" borderId="34" xfId="0" applyFont="1" applyFill="1" applyBorder="1" applyAlignment="1" applyProtection="1">
      <alignment horizontal="right"/>
      <protection hidden="1"/>
    </xf>
    <xf numFmtId="0" fontId="27" fillId="0" borderId="19" xfId="0" applyFont="1" applyFill="1" applyBorder="1" applyAlignment="1" applyProtection="1">
      <alignment horizontal="right"/>
      <protection hidden="1"/>
    </xf>
    <xf numFmtId="0" fontId="27" fillId="0" borderId="14" xfId="0" applyFont="1" applyFill="1" applyBorder="1" applyAlignment="1" applyProtection="1">
      <alignment horizontal="right"/>
      <protection hidden="1"/>
    </xf>
    <xf numFmtId="0" fontId="21" fillId="0" borderId="0" xfId="0" applyFont="1" applyAlignment="1" applyProtection="1">
      <alignment/>
      <protection hidden="1"/>
    </xf>
    <xf numFmtId="0" fontId="22" fillId="0" borderId="0" xfId="0" applyFont="1" applyAlignment="1" applyProtection="1">
      <alignment/>
      <protection hidden="1"/>
    </xf>
    <xf numFmtId="0" fontId="46" fillId="0" borderId="0" xfId="0" applyFont="1" applyAlignment="1" applyProtection="1">
      <alignment wrapText="1"/>
      <protection hidden="1"/>
    </xf>
    <xf numFmtId="0" fontId="0" fillId="0" borderId="0" xfId="0" applyAlignment="1" applyProtection="1">
      <alignment wrapText="1"/>
      <protection hidden="1"/>
    </xf>
    <xf numFmtId="0" fontId="41" fillId="0" borderId="0" xfId="0" applyFont="1" applyAlignment="1" applyProtection="1">
      <alignment wrapText="1"/>
      <protection hidden="1"/>
    </xf>
    <xf numFmtId="0" fontId="2" fillId="0" borderId="0" xfId="0" applyFont="1" applyAlignment="1" applyProtection="1">
      <alignment wrapText="1"/>
      <protection hidden="1"/>
    </xf>
    <xf numFmtId="0" fontId="41" fillId="0" borderId="0" xfId="0" applyFont="1" applyAlignment="1" applyProtection="1">
      <alignment/>
      <protection hidden="1"/>
    </xf>
    <xf numFmtId="0" fontId="2" fillId="0" borderId="0" xfId="0" applyNumberFormat="1" applyFont="1" applyAlignment="1" applyProtection="1">
      <alignment wrapText="1"/>
      <protection hidden="1"/>
    </xf>
    <xf numFmtId="0" fontId="43" fillId="0" borderId="0" xfId="0" applyFont="1" applyAlignment="1" applyProtection="1">
      <alignment wrapText="1"/>
      <protection hidden="1"/>
    </xf>
    <xf numFmtId="0" fontId="41" fillId="0" borderId="0" xfId="0" applyNumberFormat="1" applyFont="1" applyAlignment="1" applyProtection="1">
      <alignment wrapText="1"/>
      <protection hidden="1"/>
    </xf>
    <xf numFmtId="0" fontId="42" fillId="0" borderId="0" xfId="0" applyFont="1" applyAlignment="1" applyProtection="1">
      <alignment/>
      <protection hidden="1"/>
    </xf>
    <xf numFmtId="0" fontId="27" fillId="22" borderId="10" xfId="0" applyFont="1" applyFill="1" applyBorder="1" applyAlignment="1" applyProtection="1">
      <alignment horizontal="right" wrapText="1"/>
      <protection locked="0"/>
    </xf>
    <xf numFmtId="0" fontId="27" fillId="22" borderId="34" xfId="0" applyFont="1" applyFill="1" applyBorder="1" applyAlignment="1" applyProtection="1">
      <alignment horizontal="right" wrapText="1"/>
      <protection locked="0"/>
    </xf>
    <xf numFmtId="0" fontId="3" fillId="0" borderId="14" xfId="0" applyFont="1" applyBorder="1" applyAlignment="1" applyProtection="1">
      <alignment/>
      <protection hidden="1"/>
    </xf>
    <xf numFmtId="0" fontId="0" fillId="26" borderId="24" xfId="0" applyFont="1" applyFill="1" applyBorder="1" applyAlignment="1">
      <alignment/>
    </xf>
    <xf numFmtId="0" fontId="0" fillId="26" borderId="14" xfId="0" applyFont="1" applyFill="1" applyBorder="1" applyAlignment="1">
      <alignment/>
    </xf>
    <xf numFmtId="0" fontId="0" fillId="26" borderId="0" xfId="0" applyFont="1" applyFill="1" applyBorder="1" applyAlignment="1">
      <alignment/>
    </xf>
    <xf numFmtId="0" fontId="0" fillId="0" borderId="13" xfId="0" applyFont="1" applyBorder="1" applyAlignment="1">
      <alignment/>
    </xf>
    <xf numFmtId="0" fontId="36" fillId="2" borderId="39" xfId="0" applyFont="1" applyFill="1" applyBorder="1" applyAlignment="1">
      <alignment horizontal="center"/>
    </xf>
    <xf numFmtId="0" fontId="29" fillId="0" borderId="26" xfId="0" applyFont="1" applyBorder="1" applyAlignment="1" applyProtection="1">
      <alignment horizontal="center" wrapText="1"/>
      <protection hidden="1"/>
    </xf>
    <xf numFmtId="0" fontId="35" fillId="26" borderId="40" xfId="0" applyFont="1" applyFill="1" applyBorder="1" applyAlignment="1">
      <alignment wrapText="1"/>
    </xf>
    <xf numFmtId="0" fontId="48" fillId="26" borderId="40" xfId="0" applyFont="1" applyFill="1" applyBorder="1" applyAlignment="1">
      <alignment wrapText="1"/>
    </xf>
    <xf numFmtId="0" fontId="29" fillId="0" borderId="24" xfId="0" applyFont="1" applyBorder="1" applyAlignment="1" applyProtection="1">
      <alignment horizontal="center" wrapText="1"/>
      <protection hidden="1"/>
    </xf>
    <xf numFmtId="9" fontId="36" fillId="2" borderId="39" xfId="0" applyNumberFormat="1" applyFont="1" applyFill="1" applyBorder="1" applyAlignment="1">
      <alignment horizontal="center"/>
    </xf>
    <xf numFmtId="0" fontId="36" fillId="0" borderId="0" xfId="0" applyFont="1" applyFill="1" applyBorder="1" applyAlignment="1">
      <alignment horizontal="center"/>
    </xf>
    <xf numFmtId="0" fontId="30" fillId="24" borderId="41" xfId="0" applyFont="1" applyFill="1" applyBorder="1" applyAlignment="1" applyProtection="1">
      <alignment/>
      <protection hidden="1"/>
    </xf>
    <xf numFmtId="0" fontId="0" fillId="0" borderId="0" xfId="0" applyBorder="1" applyAlignment="1">
      <alignment/>
    </xf>
    <xf numFmtId="0" fontId="0" fillId="24" borderId="42" xfId="0" applyFill="1" applyBorder="1" applyAlignment="1" applyProtection="1">
      <alignment/>
      <protection/>
    </xf>
    <xf numFmtId="0" fontId="0" fillId="24" borderId="43" xfId="0" applyFill="1" applyBorder="1" applyAlignment="1" applyProtection="1">
      <alignment/>
      <protection/>
    </xf>
    <xf numFmtId="0" fontId="2" fillId="27" borderId="0" xfId="0" applyFont="1" applyFill="1" applyAlignment="1" applyProtection="1">
      <alignment wrapText="1"/>
      <protection hidden="1"/>
    </xf>
    <xf numFmtId="0" fontId="37" fillId="24" borderId="10" xfId="0" applyFont="1" applyFill="1" applyBorder="1" applyAlignment="1" applyProtection="1">
      <alignment wrapText="1"/>
      <protection hidden="1"/>
    </xf>
    <xf numFmtId="0" fontId="31" fillId="24" borderId="10" xfId="0" applyFont="1" applyFill="1" applyBorder="1" applyAlignment="1" applyProtection="1">
      <alignment wrapText="1"/>
      <protection hidden="1"/>
    </xf>
    <xf numFmtId="0" fontId="30" fillId="24" borderId="34" xfId="0" applyFont="1" applyFill="1" applyBorder="1" applyAlignment="1" applyProtection="1">
      <alignment/>
      <protection hidden="1"/>
    </xf>
    <xf numFmtId="0" fontId="27" fillId="22" borderId="34" xfId="0" applyFont="1" applyFill="1" applyBorder="1" applyAlignment="1" applyProtection="1">
      <alignment/>
      <protection locked="0"/>
    </xf>
    <xf numFmtId="0" fontId="30" fillId="24" borderId="33" xfId="0" applyFont="1" applyFill="1" applyBorder="1" applyAlignment="1" applyProtection="1">
      <alignment wrapText="1"/>
      <protection hidden="1"/>
    </xf>
    <xf numFmtId="0" fontId="30" fillId="24" borderId="30" xfId="0" applyFont="1" applyFill="1" applyBorder="1" applyAlignment="1" applyProtection="1">
      <alignment wrapText="1"/>
      <protection hidden="1"/>
    </xf>
    <xf numFmtId="0" fontId="26" fillId="0" borderId="15" xfId="0" applyFont="1" applyBorder="1" applyAlignment="1" applyProtection="1">
      <alignment/>
      <protection hidden="1"/>
    </xf>
    <xf numFmtId="0" fontId="27" fillId="0" borderId="26" xfId="0" applyFont="1" applyBorder="1" applyAlignment="1" applyProtection="1">
      <alignment/>
      <protection hidden="1"/>
    </xf>
    <xf numFmtId="0" fontId="27" fillId="0" borderId="0" xfId="0" applyFont="1" applyFill="1" applyBorder="1" applyAlignment="1" applyProtection="1">
      <alignment horizontal="right" wrapText="1"/>
      <protection locked="0"/>
    </xf>
    <xf numFmtId="0" fontId="29" fillId="28" borderId="10" xfId="0" applyFont="1" applyFill="1" applyBorder="1" applyAlignment="1" applyProtection="1">
      <alignment/>
      <protection hidden="1"/>
    </xf>
    <xf numFmtId="0" fontId="29" fillId="0" borderId="16" xfId="0" applyFont="1" applyFill="1" applyBorder="1" applyAlignment="1" applyProtection="1">
      <alignment horizontal="center" wrapText="1"/>
      <protection hidden="1"/>
    </xf>
    <xf numFmtId="0" fontId="27" fillId="22" borderId="33" xfId="0" applyFont="1" applyFill="1" applyBorder="1" applyAlignment="1" applyProtection="1">
      <alignment/>
      <protection locked="0"/>
    </xf>
    <xf numFmtId="0" fontId="27" fillId="22" borderId="30" xfId="0" applyFont="1" applyFill="1" applyBorder="1" applyAlignment="1" applyProtection="1">
      <alignment/>
      <protection locked="0"/>
    </xf>
    <xf numFmtId="0" fontId="3" fillId="0" borderId="44" xfId="0" applyFont="1" applyBorder="1" applyAlignment="1" applyProtection="1">
      <alignment/>
      <protection hidden="1"/>
    </xf>
    <xf numFmtId="0" fontId="29" fillId="0" borderId="36" xfId="0" applyFont="1" applyFill="1" applyBorder="1" applyAlignment="1" applyProtection="1">
      <alignment horizontal="center" wrapText="1"/>
      <protection hidden="1"/>
    </xf>
    <xf numFmtId="0" fontId="29" fillId="0" borderId="16" xfId="0" applyFont="1" applyFill="1" applyBorder="1" applyAlignment="1" applyProtection="1">
      <alignment horizontal="center" wrapText="1"/>
      <protection hidden="1"/>
    </xf>
    <xf numFmtId="0" fontId="29" fillId="29" borderId="0" xfId="0" applyFont="1" applyFill="1" applyBorder="1" applyAlignment="1" applyProtection="1">
      <alignment horizontal="center" wrapText="1"/>
      <protection hidden="1"/>
    </xf>
    <xf numFmtId="0" fontId="3" fillId="0" borderId="0" xfId="0" applyFont="1" applyBorder="1" applyAlignment="1" applyProtection="1">
      <alignment/>
      <protection hidden="1"/>
    </xf>
    <xf numFmtId="0" fontId="29" fillId="28" borderId="10" xfId="0" applyFont="1" applyFill="1" applyBorder="1" applyAlignment="1" applyProtection="1">
      <alignment horizontal="center" wrapText="1"/>
      <protection hidden="1"/>
    </xf>
    <xf numFmtId="0" fontId="3" fillId="0" borderId="37" xfId="0" applyFont="1" applyBorder="1" applyAlignment="1" applyProtection="1">
      <alignment/>
      <protection hidden="1"/>
    </xf>
    <xf numFmtId="0" fontId="3" fillId="30" borderId="45" xfId="0" applyFont="1" applyFill="1" applyBorder="1" applyAlignment="1" applyProtection="1">
      <alignment/>
      <protection hidden="1"/>
    </xf>
    <xf numFmtId="0" fontId="3" fillId="31" borderId="45" xfId="0" applyFont="1" applyFill="1" applyBorder="1" applyAlignment="1" applyProtection="1">
      <alignment/>
      <protection hidden="1"/>
    </xf>
    <xf numFmtId="0" fontId="3" fillId="32" borderId="40" xfId="0" applyFont="1" applyFill="1" applyBorder="1" applyAlignment="1" applyProtection="1">
      <alignment/>
      <protection hidden="1"/>
    </xf>
    <xf numFmtId="0" fontId="0" fillId="33" borderId="26" xfId="0" applyFill="1" applyBorder="1" applyAlignment="1" applyProtection="1">
      <alignment/>
      <protection hidden="1"/>
    </xf>
    <xf numFmtId="0" fontId="0" fillId="34" borderId="27" xfId="0" applyFont="1" applyFill="1" applyBorder="1" applyAlignment="1" applyProtection="1">
      <alignment/>
      <protection hidden="1"/>
    </xf>
    <xf numFmtId="0" fontId="27" fillId="35" borderId="0" xfId="0" applyFont="1" applyFill="1" applyAlignment="1" applyProtection="1">
      <alignment/>
      <protection hidden="1"/>
    </xf>
    <xf numFmtId="0" fontId="0" fillId="36" borderId="26" xfId="0" applyFont="1" applyFill="1" applyBorder="1" applyAlignment="1" applyProtection="1">
      <alignment/>
      <protection hidden="1"/>
    </xf>
    <xf numFmtId="0" fontId="3" fillId="37" borderId="26" xfId="0" applyFont="1" applyFill="1" applyBorder="1" applyAlignment="1" applyProtection="1">
      <alignment/>
      <protection hidden="1"/>
    </xf>
    <xf numFmtId="0" fontId="0" fillId="38" borderId="0" xfId="0" applyFont="1" applyFill="1" applyBorder="1" applyAlignment="1" applyProtection="1">
      <alignment/>
      <protection hidden="1"/>
    </xf>
    <xf numFmtId="0" fontId="3" fillId="39" borderId="27" xfId="0" applyFont="1" applyFill="1" applyBorder="1" applyAlignment="1" applyProtection="1">
      <alignment/>
      <protection hidden="1"/>
    </xf>
    <xf numFmtId="0" fontId="3" fillId="40" borderId="15" xfId="0" applyFont="1" applyFill="1" applyBorder="1" applyAlignment="1" applyProtection="1">
      <alignment/>
      <protection hidden="1"/>
    </xf>
    <xf numFmtId="0" fontId="3" fillId="41" borderId="24" xfId="0" applyFont="1" applyFill="1" applyBorder="1" applyAlignment="1" applyProtection="1">
      <alignment/>
      <protection hidden="1"/>
    </xf>
    <xf numFmtId="0" fontId="30" fillId="42" borderId="25" xfId="0" applyFont="1" applyFill="1" applyBorder="1" applyAlignment="1" applyProtection="1">
      <alignment/>
      <protection hidden="1"/>
    </xf>
    <xf numFmtId="0" fontId="30" fillId="43" borderId="13" xfId="0" applyFont="1" applyFill="1" applyBorder="1" applyAlignment="1" applyProtection="1">
      <alignment/>
      <protection hidden="1"/>
    </xf>
    <xf numFmtId="0" fontId="0" fillId="44" borderId="0" xfId="0" applyFill="1" applyBorder="1" applyAlignment="1">
      <alignment vertical="top" wrapText="1"/>
    </xf>
    <xf numFmtId="0" fontId="29" fillId="0" borderId="37" xfId="0" applyFont="1" applyBorder="1" applyAlignment="1" applyProtection="1">
      <alignment horizontal="center" wrapText="1"/>
      <protection hidden="1"/>
    </xf>
    <xf numFmtId="0" fontId="3" fillId="0" borderId="36" xfId="0" applyFont="1" applyBorder="1" applyAlignment="1" applyProtection="1">
      <alignment/>
      <protection hidden="1"/>
    </xf>
    <xf numFmtId="0" fontId="3" fillId="0" borderId="24" xfId="0" applyFont="1" applyBorder="1" applyAlignment="1" applyProtection="1">
      <alignment/>
      <protection hidden="1"/>
    </xf>
    <xf numFmtId="0" fontId="29" fillId="0" borderId="36" xfId="0" applyFont="1" applyBorder="1" applyAlignment="1" applyProtection="1">
      <alignment horizontal="center" wrapText="1"/>
      <protection hidden="1"/>
    </xf>
    <xf numFmtId="0" fontId="29" fillId="28" borderId="10" xfId="0" applyFont="1" applyFill="1" applyBorder="1" applyAlignment="1" applyProtection="1">
      <alignment horizontal="center" wrapText="1"/>
      <protection hidden="1"/>
    </xf>
    <xf numFmtId="0" fontId="29" fillId="45" borderId="0" xfId="0" applyFont="1" applyFill="1" applyBorder="1" applyAlignment="1" applyProtection="1">
      <alignment horizontal="center" wrapText="1"/>
      <protection hidden="1"/>
    </xf>
    <xf numFmtId="0" fontId="29" fillId="0" borderId="34" xfId="0" applyFont="1" applyBorder="1" applyAlignment="1" applyProtection="1">
      <alignment horizontal="center" wrapText="1"/>
      <protection hidden="1"/>
    </xf>
    <xf numFmtId="0" fontId="3" fillId="0" borderId="17" xfId="0" applyFont="1" applyBorder="1" applyAlignment="1" applyProtection="1">
      <alignment/>
      <protection hidden="1"/>
    </xf>
    <xf numFmtId="0" fontId="27" fillId="22" borderId="10" xfId="0" applyNumberFormat="1" applyFont="1" applyFill="1" applyBorder="1" applyAlignment="1" applyProtection="1">
      <alignment horizontal="right" wrapText="1"/>
      <protection locked="0"/>
    </xf>
    <xf numFmtId="0" fontId="29" fillId="46" borderId="24" xfId="0" applyFont="1" applyFill="1" applyBorder="1" applyAlignment="1" applyProtection="1">
      <alignment horizontal="center" wrapText="1"/>
      <protection hidden="1"/>
    </xf>
    <xf numFmtId="0" fontId="0" fillId="0" borderId="0" xfId="0" applyBorder="1" applyAlignment="1">
      <alignment/>
    </xf>
    <xf numFmtId="0" fontId="0" fillId="0" borderId="31" xfId="0" applyBorder="1" applyAlignment="1">
      <alignment horizontal="center" wrapText="1"/>
    </xf>
    <xf numFmtId="0" fontId="29" fillId="47" borderId="37" xfId="0" applyFont="1" applyFill="1" applyBorder="1" applyAlignment="1" applyProtection="1">
      <alignment horizontal="center" wrapText="1"/>
      <protection hidden="1"/>
    </xf>
    <xf numFmtId="0" fontId="27" fillId="0" borderId="26" xfId="0" applyFont="1" applyBorder="1" applyAlignment="1" applyProtection="1">
      <alignment horizontal="center"/>
      <protection/>
    </xf>
    <xf numFmtId="0" fontId="27" fillId="0" borderId="24" xfId="0" applyFont="1" applyBorder="1" applyAlignment="1" applyProtection="1">
      <alignment horizontal="center" wrapText="1"/>
      <protection/>
    </xf>
    <xf numFmtId="0" fontId="27" fillId="0" borderId="24" xfId="0" applyFont="1" applyBorder="1" applyAlignment="1" applyProtection="1">
      <alignment horizontal="center" wrapText="1"/>
      <protection hidden="1"/>
    </xf>
    <xf numFmtId="0" fontId="27" fillId="0" borderId="19" xfId="0" applyFont="1" applyFill="1" applyBorder="1" applyAlignment="1" applyProtection="1">
      <alignment horizontal="right"/>
      <protection/>
    </xf>
    <xf numFmtId="0" fontId="27" fillId="0" borderId="14" xfId="0" applyFont="1" applyFill="1" applyBorder="1" applyAlignment="1" applyProtection="1">
      <alignment horizontal="right" wrapText="1"/>
      <protection/>
    </xf>
    <xf numFmtId="0" fontId="27" fillId="0" borderId="14" xfId="0" applyFont="1" applyFill="1" applyBorder="1" applyAlignment="1" applyProtection="1">
      <alignment horizontal="right" wrapText="1"/>
      <protection hidden="1"/>
    </xf>
    <xf numFmtId="0" fontId="27" fillId="0" borderId="13" xfId="0" applyFont="1" applyFill="1" applyBorder="1" applyAlignment="1" applyProtection="1">
      <alignment horizontal="right" wrapText="1"/>
      <protection hidden="1"/>
    </xf>
    <xf numFmtId="0" fontId="27" fillId="48" borderId="19" xfId="0" applyFont="1" applyFill="1" applyBorder="1" applyAlignment="1" applyProtection="1">
      <alignment horizontal="right"/>
      <protection/>
    </xf>
    <xf numFmtId="0" fontId="27" fillId="49" borderId="14" xfId="0" applyFont="1" applyFill="1" applyBorder="1" applyAlignment="1" applyProtection="1">
      <alignment horizontal="right" wrapText="1"/>
      <protection/>
    </xf>
    <xf numFmtId="0" fontId="27" fillId="50" borderId="25" xfId="0" applyFont="1" applyFill="1" applyBorder="1" applyAlignment="1" applyProtection="1">
      <alignment horizontal="right" wrapText="1"/>
      <protection/>
    </xf>
    <xf numFmtId="0" fontId="27" fillId="51" borderId="28" xfId="0" applyFont="1" applyFill="1" applyBorder="1" applyAlignment="1" applyProtection="1">
      <alignment horizontal="right" wrapText="1"/>
      <protection/>
    </xf>
    <xf numFmtId="0" fontId="27" fillId="0" borderId="28" xfId="0" applyFont="1" applyFill="1" applyBorder="1" applyAlignment="1" applyProtection="1">
      <alignment horizontal="right" wrapText="1"/>
      <protection hidden="1"/>
    </xf>
    <xf numFmtId="0" fontId="27" fillId="52" borderId="0" xfId="0" applyFont="1" applyFill="1" applyBorder="1" applyAlignment="1" applyProtection="1">
      <alignment horizontal="right" wrapText="1"/>
      <protection/>
    </xf>
    <xf numFmtId="0" fontId="27" fillId="0" borderId="21" xfId="0" applyFont="1" applyFill="1" applyBorder="1" applyAlignment="1" applyProtection="1">
      <alignment horizontal="right" wrapText="1"/>
      <protection hidden="1"/>
    </xf>
    <xf numFmtId="0" fontId="27" fillId="0" borderId="14" xfId="0" applyFont="1" applyFill="1" applyBorder="1" applyAlignment="1" applyProtection="1">
      <alignment horizontal="right"/>
      <protection/>
    </xf>
    <xf numFmtId="0" fontId="27" fillId="0" borderId="0" xfId="0" applyFont="1" applyFill="1" applyBorder="1" applyAlignment="1" applyProtection="1">
      <alignment horizontal="right"/>
      <protection/>
    </xf>
    <xf numFmtId="0" fontId="27" fillId="0" borderId="46" xfId="0" applyFont="1" applyFill="1" applyBorder="1" applyAlignment="1" applyProtection="1">
      <alignment horizontal="right"/>
      <protection/>
    </xf>
    <xf numFmtId="0" fontId="27" fillId="0" borderId="16" xfId="0" applyFont="1" applyFill="1" applyBorder="1" applyAlignment="1" applyProtection="1">
      <alignment horizontal="right" wrapText="1"/>
      <protection/>
    </xf>
    <xf numFmtId="0" fontId="27" fillId="0" borderId="16" xfId="0" applyFont="1" applyFill="1" applyBorder="1" applyAlignment="1" applyProtection="1">
      <alignment horizontal="right" wrapText="1"/>
      <protection hidden="1"/>
    </xf>
    <xf numFmtId="0" fontId="27" fillId="0" borderId="36" xfId="0" applyFont="1" applyFill="1" applyBorder="1" applyAlignment="1" applyProtection="1">
      <alignment horizontal="right" wrapText="1"/>
      <protection hidden="1"/>
    </xf>
    <xf numFmtId="0" fontId="27" fillId="53" borderId="47" xfId="0" applyFont="1" applyFill="1" applyBorder="1" applyAlignment="1" applyProtection="1">
      <alignment horizontal="right" wrapText="1"/>
      <protection/>
    </xf>
    <xf numFmtId="0" fontId="27" fillId="54" borderId="26" xfId="0" applyFont="1" applyFill="1" applyBorder="1" applyAlignment="1" applyProtection="1">
      <alignment horizontal="right" wrapText="1"/>
      <protection/>
    </xf>
    <xf numFmtId="0" fontId="0" fillId="0" borderId="0" xfId="0" applyFont="1" applyAlignment="1">
      <alignment wrapText="1"/>
    </xf>
    <xf numFmtId="0" fontId="3" fillId="55" borderId="0" xfId="0" applyFont="1" applyFill="1" applyBorder="1" applyAlignment="1" applyProtection="1">
      <alignment/>
      <protection hidden="1"/>
    </xf>
    <xf numFmtId="0" fontId="29" fillId="56" borderId="0" xfId="0" applyFont="1" applyFill="1" applyBorder="1" applyAlignment="1" applyProtection="1">
      <alignment horizontal="center" wrapText="1"/>
      <protection hidden="1"/>
    </xf>
    <xf numFmtId="0" fontId="29" fillId="0" borderId="10" xfId="0" applyFont="1" applyBorder="1" applyAlignment="1" applyProtection="1">
      <alignment horizontal="center" wrapText="1"/>
      <protection hidden="1"/>
    </xf>
    <xf numFmtId="0" fontId="0" fillId="0" borderId="0" xfId="0" applyFont="1" applyBorder="1" applyAlignment="1">
      <alignment/>
    </xf>
    <xf numFmtId="0" fontId="0" fillId="57" borderId="14" xfId="0" applyFont="1" applyFill="1" applyBorder="1" applyAlignment="1">
      <alignment/>
    </xf>
    <xf numFmtId="0" fontId="0" fillId="58" borderId="16" xfId="0" applyFont="1" applyFill="1" applyBorder="1" applyAlignment="1">
      <alignment/>
    </xf>
    <xf numFmtId="0" fontId="29" fillId="59" borderId="16" xfId="0" applyFont="1" applyFill="1" applyBorder="1" applyAlignment="1" applyProtection="1">
      <alignment horizontal="center" wrapText="1"/>
      <protection hidden="1"/>
    </xf>
    <xf numFmtId="0" fontId="36" fillId="60" borderId="0" xfId="0" applyFont="1" applyFill="1" applyBorder="1" applyAlignment="1">
      <alignment horizontal="center"/>
    </xf>
    <xf numFmtId="0" fontId="0" fillId="61" borderId="15" xfId="0" applyFont="1" applyFill="1" applyBorder="1" applyAlignment="1">
      <alignment/>
    </xf>
    <xf numFmtId="0" fontId="0" fillId="62" borderId="15" xfId="0" applyFont="1" applyFill="1" applyBorder="1" applyAlignment="1">
      <alignment/>
    </xf>
    <xf numFmtId="0" fontId="0" fillId="63" borderId="0" xfId="0" applyFill="1" applyBorder="1" applyAlignment="1">
      <alignment/>
    </xf>
    <xf numFmtId="9" fontId="36" fillId="64" borderId="0" xfId="0" applyNumberFormat="1" applyFont="1" applyFill="1" applyBorder="1" applyAlignment="1">
      <alignment horizontal="center"/>
    </xf>
    <xf numFmtId="0" fontId="0" fillId="65" borderId="0" xfId="0" applyFont="1" applyFill="1" applyBorder="1" applyAlignment="1">
      <alignment/>
    </xf>
    <xf numFmtId="0" fontId="26" fillId="66" borderId="14" xfId="0" applyFont="1" applyFill="1" applyBorder="1" applyAlignment="1" applyProtection="1">
      <alignment/>
      <protection hidden="1"/>
    </xf>
    <xf numFmtId="0" fontId="3" fillId="67" borderId="0" xfId="0" applyFont="1" applyFill="1" applyAlignment="1" applyProtection="1">
      <alignment/>
      <protection hidden="1"/>
    </xf>
    <xf numFmtId="0" fontId="0" fillId="68" borderId="0" xfId="0" applyFill="1" applyAlignment="1">
      <alignment/>
    </xf>
    <xf numFmtId="0" fontId="27" fillId="69" borderId="14" xfId="0" applyFont="1" applyFill="1" applyBorder="1" applyAlignment="1" applyProtection="1">
      <alignment/>
      <protection hidden="1"/>
    </xf>
    <xf numFmtId="0" fontId="3" fillId="70" borderId="14" xfId="0" applyFont="1" applyFill="1" applyBorder="1" applyAlignment="1" applyProtection="1">
      <alignment/>
      <protection hidden="1"/>
    </xf>
    <xf numFmtId="0" fontId="29" fillId="71" borderId="23" xfId="0" applyFont="1" applyFill="1" applyBorder="1" applyAlignment="1" applyProtection="1">
      <alignment/>
      <protection hidden="1"/>
    </xf>
    <xf numFmtId="0" fontId="26" fillId="72" borderId="23" xfId="0" applyFont="1" applyFill="1" applyBorder="1" applyAlignment="1" applyProtection="1">
      <alignment/>
      <protection hidden="1"/>
    </xf>
    <xf numFmtId="0" fontId="34" fillId="73" borderId="0" xfId="0" applyFont="1" applyFill="1" applyBorder="1" applyAlignment="1" applyProtection="1">
      <alignment horizontal="left" wrapText="1"/>
      <protection hidden="1"/>
    </xf>
    <xf numFmtId="0" fontId="0" fillId="74" borderId="0" xfId="0" applyFill="1" applyBorder="1" applyAlignment="1">
      <alignment wrapText="1"/>
    </xf>
    <xf numFmtId="0" fontId="3" fillId="75" borderId="13" xfId="0" applyFont="1" applyFill="1" applyBorder="1" applyAlignment="1" applyProtection="1">
      <alignment/>
      <protection hidden="1"/>
    </xf>
    <xf numFmtId="0" fontId="35" fillId="76" borderId="0" xfId="0" applyFont="1" applyFill="1" applyBorder="1" applyAlignment="1" applyProtection="1">
      <alignment horizontal="left" wrapText="1"/>
      <protection hidden="1"/>
    </xf>
    <xf numFmtId="0" fontId="0" fillId="77" borderId="0" xfId="0" applyFill="1" applyBorder="1" applyAlignment="1">
      <alignment/>
    </xf>
    <xf numFmtId="0" fontId="36" fillId="78" borderId="0" xfId="0" applyFont="1" applyFill="1" applyBorder="1" applyAlignment="1" applyProtection="1">
      <alignment horizontal="left" wrapText="1"/>
      <protection hidden="1"/>
    </xf>
    <xf numFmtId="0" fontId="38" fillId="79" borderId="48" xfId="0" applyFont="1" applyFill="1" applyBorder="1" applyAlignment="1">
      <alignment horizontal="left" wrapText="1"/>
    </xf>
    <xf numFmtId="0" fontId="0" fillId="80" borderId="0" xfId="0" applyFill="1" applyAlignment="1">
      <alignment/>
    </xf>
    <xf numFmtId="0" fontId="20" fillId="81" borderId="48" xfId="0" applyFont="1" applyFill="1" applyBorder="1" applyAlignment="1">
      <alignment horizontal="left" wrapText="1"/>
    </xf>
    <xf numFmtId="0" fontId="20" fillId="82" borderId="48" xfId="0" applyFont="1" applyFill="1" applyBorder="1" applyAlignment="1">
      <alignment horizontal="right" wrapText="1"/>
    </xf>
    <xf numFmtId="0" fontId="0" fillId="83" borderId="0" xfId="0" applyFill="1" applyAlignment="1">
      <alignment wrapText="1"/>
    </xf>
    <xf numFmtId="0" fontId="20" fillId="84" borderId="49" xfId="0" applyFont="1" applyFill="1" applyBorder="1" applyAlignment="1">
      <alignment horizontal="right" wrapText="1"/>
    </xf>
    <xf numFmtId="0" fontId="20" fillId="85" borderId="48" xfId="0" applyFont="1" applyFill="1" applyBorder="1" applyAlignment="1">
      <alignment horizontal="center" wrapText="1"/>
    </xf>
    <xf numFmtId="0" fontId="0" fillId="86" borderId="48" xfId="0" applyFont="1" applyFill="1" applyBorder="1" applyAlignment="1">
      <alignment horizontal="right" wrapText="1"/>
    </xf>
    <xf numFmtId="0" fontId="20" fillId="87" borderId="50" xfId="0" applyFont="1" applyFill="1" applyBorder="1" applyAlignment="1">
      <alignment horizontal="center" wrapText="1"/>
    </xf>
    <xf numFmtId="0" fontId="0" fillId="88" borderId="51" xfId="0" applyFont="1" applyFill="1" applyBorder="1" applyAlignment="1">
      <alignment horizontal="left" wrapText="1"/>
    </xf>
    <xf numFmtId="0" fontId="0" fillId="89" borderId="52" xfId="0" applyFont="1" applyFill="1" applyBorder="1" applyAlignment="1">
      <alignment horizontal="left" wrapText="1"/>
    </xf>
    <xf numFmtId="0" fontId="39" fillId="90" borderId="53" xfId="0" applyFont="1" applyFill="1" applyBorder="1" applyAlignment="1">
      <alignment horizontal="left" wrapText="1"/>
    </xf>
    <xf numFmtId="0" fontId="0" fillId="91" borderId="53" xfId="0" applyFont="1" applyFill="1" applyBorder="1" applyAlignment="1">
      <alignment horizontal="left" wrapText="1"/>
    </xf>
    <xf numFmtId="0" fontId="39" fillId="92" borderId="54" xfId="0" applyFont="1" applyFill="1" applyBorder="1" applyAlignment="1">
      <alignment horizontal="left" wrapText="1"/>
    </xf>
    <xf numFmtId="0" fontId="39" fillId="93" borderId="48" xfId="0" applyFont="1" applyFill="1" applyBorder="1" applyAlignment="1">
      <alignment horizontal="left" wrapText="1"/>
    </xf>
    <xf numFmtId="0" fontId="0" fillId="94" borderId="55" xfId="0" applyFill="1" applyBorder="1" applyAlignment="1">
      <alignment/>
    </xf>
    <xf numFmtId="0" fontId="0" fillId="95" borderId="50" xfId="0" applyFill="1" applyBorder="1" applyAlignment="1">
      <alignment/>
    </xf>
    <xf numFmtId="0" fontId="0" fillId="96" borderId="53" xfId="0" applyFont="1" applyFill="1" applyBorder="1" applyAlignment="1">
      <alignment horizontal="justify" wrapText="1"/>
    </xf>
    <xf numFmtId="0" fontId="0" fillId="97" borderId="54" xfId="0" applyFont="1" applyFill="1" applyBorder="1" applyAlignment="1">
      <alignment horizontal="justify" wrapText="1"/>
    </xf>
    <xf numFmtId="0" fontId="0" fillId="98" borderId="54" xfId="0" applyFont="1" applyFill="1" applyBorder="1" applyAlignment="1">
      <alignment horizontal="left" wrapText="1"/>
    </xf>
    <xf numFmtId="0" fontId="0" fillId="99" borderId="56" xfId="0" applyFont="1" applyFill="1" applyBorder="1" applyAlignment="1">
      <alignment horizontal="justify" wrapText="1"/>
    </xf>
    <xf numFmtId="0" fontId="0" fillId="100" borderId="57" xfId="0" applyFont="1" applyFill="1" applyBorder="1" applyAlignment="1">
      <alignment horizontal="justify" wrapText="1"/>
    </xf>
    <xf numFmtId="0" fontId="0" fillId="101" borderId="51" xfId="0" applyFont="1" applyFill="1" applyBorder="1" applyAlignment="1">
      <alignment horizontal="left" wrapText="1"/>
    </xf>
    <xf numFmtId="0" fontId="0" fillId="102" borderId="58" xfId="0" applyFont="1" applyFill="1" applyBorder="1" applyAlignment="1">
      <alignment horizontal="left" wrapText="1"/>
    </xf>
    <xf numFmtId="0" fontId="20" fillId="103" borderId="59" xfId="0" applyFont="1" applyFill="1" applyBorder="1" applyAlignment="1">
      <alignment horizontal="center" wrapText="1"/>
    </xf>
    <xf numFmtId="0" fontId="20" fillId="104" borderId="60" xfId="0" applyFont="1" applyFill="1" applyBorder="1" applyAlignment="1">
      <alignment horizontal="center" wrapText="1"/>
    </xf>
    <xf numFmtId="0" fontId="0" fillId="105" borderId="61" xfId="0" applyFill="1" applyBorder="1" applyAlignment="1">
      <alignment/>
    </xf>
    <xf numFmtId="0" fontId="0" fillId="106" borderId="62" xfId="0" applyFill="1" applyBorder="1" applyAlignment="1">
      <alignment/>
    </xf>
    <xf numFmtId="0" fontId="0" fillId="107" borderId="63" xfId="0" applyFill="1" applyBorder="1" applyAlignment="1">
      <alignment/>
    </xf>
    <xf numFmtId="0" fontId="0" fillId="108" borderId="64" xfId="0" applyFill="1" applyBorder="1" applyAlignment="1">
      <alignment/>
    </xf>
    <xf numFmtId="0" fontId="0" fillId="109" borderId="65" xfId="0" applyFill="1" applyBorder="1" applyAlignment="1">
      <alignment/>
    </xf>
    <xf numFmtId="0" fontId="0" fillId="110" borderId="66" xfId="0" applyFill="1" applyBorder="1" applyAlignment="1">
      <alignment/>
    </xf>
    <xf numFmtId="0" fontId="0" fillId="111" borderId="67" xfId="0" applyFill="1" applyBorder="1" applyAlignment="1">
      <alignment/>
    </xf>
    <xf numFmtId="0" fontId="0" fillId="112" borderId="68" xfId="0" applyFill="1" applyBorder="1" applyAlignment="1">
      <alignment/>
    </xf>
    <xf numFmtId="0" fontId="0" fillId="113" borderId="69" xfId="0" applyFill="1" applyBorder="1" applyAlignment="1">
      <alignment/>
    </xf>
    <xf numFmtId="0" fontId="0" fillId="114" borderId="70" xfId="0" applyFill="1" applyBorder="1" applyAlignment="1">
      <alignment/>
    </xf>
    <xf numFmtId="0" fontId="0" fillId="115" borderId="71" xfId="0" applyFill="1" applyBorder="1" applyAlignment="1">
      <alignment/>
    </xf>
    <xf numFmtId="0" fontId="0" fillId="116" borderId="72" xfId="0" applyFill="1" applyBorder="1" applyAlignment="1">
      <alignment/>
    </xf>
    <xf numFmtId="0" fontId="0" fillId="117" borderId="73" xfId="0" applyFont="1" applyFill="1" applyBorder="1" applyAlignment="1">
      <alignment horizontal="left" wrapText="1"/>
    </xf>
    <xf numFmtId="0" fontId="0" fillId="118" borderId="74" xfId="0" applyFill="1" applyBorder="1" applyAlignment="1">
      <alignment/>
    </xf>
    <xf numFmtId="0" fontId="0" fillId="119" borderId="75" xfId="0" applyFill="1" applyBorder="1" applyAlignment="1">
      <alignment/>
    </xf>
    <xf numFmtId="0" fontId="0" fillId="120" borderId="76" xfId="0" applyFill="1" applyBorder="1" applyAlignment="1">
      <alignment/>
    </xf>
    <xf numFmtId="0" fontId="0" fillId="121" borderId="77" xfId="0" applyFill="1" applyBorder="1" applyAlignment="1">
      <alignment/>
    </xf>
    <xf numFmtId="0" fontId="0" fillId="122" borderId="78" xfId="0" applyFill="1" applyBorder="1" applyAlignment="1">
      <alignment/>
    </xf>
    <xf numFmtId="0" fontId="0" fillId="123" borderId="79" xfId="0" applyFill="1" applyBorder="1" applyAlignment="1">
      <alignment/>
    </xf>
    <xf numFmtId="0" fontId="0" fillId="124" borderId="61" xfId="0" applyFont="1" applyFill="1" applyBorder="1" applyAlignment="1">
      <alignment horizontal="right"/>
    </xf>
    <xf numFmtId="0" fontId="0" fillId="125" borderId="62" xfId="0" applyFill="1" applyBorder="1" applyAlignment="1">
      <alignment horizontal="right"/>
    </xf>
    <xf numFmtId="0" fontId="0" fillId="126" borderId="62" xfId="0" applyFont="1" applyFill="1" applyBorder="1" applyAlignment="1">
      <alignment horizontal="right"/>
    </xf>
    <xf numFmtId="0" fontId="0" fillId="127" borderId="63" xfId="0" applyFill="1" applyBorder="1" applyAlignment="1">
      <alignment horizontal="right"/>
    </xf>
    <xf numFmtId="0" fontId="0" fillId="128" borderId="70" xfId="0" applyFont="1" applyFill="1" applyBorder="1" applyAlignment="1">
      <alignment/>
    </xf>
    <xf numFmtId="0" fontId="0" fillId="129" borderId="71" xfId="0" applyFont="1" applyFill="1" applyBorder="1" applyAlignment="1">
      <alignment/>
    </xf>
    <xf numFmtId="0" fontId="0" fillId="130" borderId="72" xfId="0" applyFont="1" applyFill="1" applyBorder="1" applyAlignment="1">
      <alignment/>
    </xf>
    <xf numFmtId="0" fontId="60" fillId="131" borderId="20" xfId="0" applyFont="1" applyFill="1" applyBorder="1" applyAlignment="1" applyProtection="1">
      <alignment vertical="center" wrapText="1"/>
      <protection hidden="1"/>
    </xf>
    <xf numFmtId="0" fontId="0" fillId="132" borderId="53" xfId="0" applyFont="1" applyFill="1" applyBorder="1" applyAlignment="1">
      <alignment horizontal="left" wrapText="1"/>
    </xf>
    <xf numFmtId="0" fontId="0" fillId="133" borderId="52" xfId="0" applyFont="1" applyFill="1" applyBorder="1" applyAlignment="1">
      <alignment horizontal="left" vertical="top" wrapText="1"/>
    </xf>
    <xf numFmtId="0" fontId="0" fillId="134" borderId="80" xfId="0" applyFont="1" applyFill="1" applyBorder="1" applyAlignment="1">
      <alignment horizontal="left" wrapText="1"/>
    </xf>
    <xf numFmtId="0" fontId="0" fillId="135" borderId="80" xfId="0" applyFont="1" applyFill="1" applyBorder="1" applyAlignment="1">
      <alignment horizontal="left" vertical="top" wrapText="1"/>
    </xf>
    <xf numFmtId="0" fontId="0" fillId="136" borderId="58" xfId="0" applyFont="1" applyFill="1" applyBorder="1" applyAlignment="1">
      <alignment horizontal="left" vertical="top" wrapText="1"/>
    </xf>
    <xf numFmtId="0" fontId="3" fillId="28" borderId="33" xfId="0" applyFont="1" applyFill="1" applyBorder="1" applyAlignment="1" applyProtection="1">
      <alignment/>
      <protection hidden="1"/>
    </xf>
    <xf numFmtId="0" fontId="27" fillId="0" borderId="0" xfId="0" applyFont="1" applyFill="1" applyBorder="1" applyAlignment="1" applyProtection="1">
      <alignment horizontal="right" wrapText="1"/>
      <protection/>
    </xf>
    <xf numFmtId="0" fontId="29" fillId="28" borderId="81" xfId="0" applyFont="1" applyFill="1" applyBorder="1" applyAlignment="1" applyProtection="1">
      <alignment/>
      <protection hidden="1"/>
    </xf>
    <xf numFmtId="0" fontId="30" fillId="24" borderId="30" xfId="0" applyFont="1" applyFill="1" applyBorder="1" applyAlignment="1" applyProtection="1">
      <alignment vertical="center" wrapText="1"/>
      <protection hidden="1"/>
    </xf>
    <xf numFmtId="0" fontId="53" fillId="20" borderId="31" xfId="0" applyFont="1" applyFill="1" applyBorder="1" applyAlignment="1">
      <alignment wrapText="1"/>
    </xf>
    <xf numFmtId="0" fontId="51" fillId="0" borderId="32" xfId="0" applyFont="1" applyBorder="1" applyAlignment="1" applyProtection="1">
      <alignment horizontal="center"/>
      <protection hidden="1"/>
    </xf>
    <xf numFmtId="0" fontId="3" fillId="0" borderId="0" xfId="0" applyFont="1" applyAlignment="1" applyProtection="1">
      <alignment/>
      <protection hidden="1"/>
    </xf>
    <xf numFmtId="0" fontId="54" fillId="24" borderId="10" xfId="0" applyFont="1" applyFill="1" applyBorder="1" applyAlignment="1" applyProtection="1">
      <alignment wrapText="1"/>
      <protection hidden="1"/>
    </xf>
    <xf numFmtId="0" fontId="27" fillId="137" borderId="20" xfId="0" applyNumberFormat="1" applyFont="1" applyFill="1" applyBorder="1" applyAlignment="1" applyProtection="1">
      <alignment horizontal="right" wrapText="1"/>
      <protection hidden="1"/>
    </xf>
    <xf numFmtId="0" fontId="0" fillId="138" borderId="61" xfId="0" applyFont="1" applyFill="1" applyBorder="1" applyAlignment="1">
      <alignment/>
    </xf>
    <xf numFmtId="0" fontId="0" fillId="139" borderId="62" xfId="0" applyFont="1" applyFill="1" applyBorder="1" applyAlignment="1">
      <alignment/>
    </xf>
    <xf numFmtId="0" fontId="0" fillId="140" borderId="63" xfId="0" applyFont="1" applyFill="1" applyBorder="1" applyAlignment="1">
      <alignment/>
    </xf>
    <xf numFmtId="0" fontId="2" fillId="0" borderId="0" xfId="0" applyFont="1" applyAlignment="1" applyProtection="1">
      <alignment vertical="center" wrapText="1"/>
      <protection hidden="1"/>
    </xf>
    <xf numFmtId="0" fontId="0" fillId="0" borderId="0" xfId="0" applyAlignment="1">
      <alignment vertical="center" wrapText="1"/>
    </xf>
    <xf numFmtId="0" fontId="46" fillId="0" borderId="0" xfId="0" applyFont="1" applyAlignment="1" applyProtection="1">
      <alignment horizontal="center"/>
      <protection hidden="1"/>
    </xf>
    <xf numFmtId="0" fontId="47" fillId="0" borderId="0" xfId="0" applyFont="1" applyAlignment="1" applyProtection="1">
      <alignment horizontal="center"/>
      <protection hidden="1"/>
    </xf>
    <xf numFmtId="0" fontId="27" fillId="22" borderId="82" xfId="0" applyFont="1" applyFill="1" applyBorder="1" applyAlignment="1" applyProtection="1">
      <alignment horizontal="left" vertical="top" wrapText="1"/>
      <protection locked="0"/>
    </xf>
    <xf numFmtId="0" fontId="0" fillId="0" borderId="83" xfId="0" applyBorder="1" applyAlignment="1" applyProtection="1">
      <alignment vertical="top" wrapText="1"/>
      <protection locked="0"/>
    </xf>
    <xf numFmtId="0" fontId="0" fillId="0" borderId="84"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85" xfId="0" applyBorder="1" applyAlignment="1" applyProtection="1">
      <alignment vertical="top" wrapText="1"/>
      <protection locked="0"/>
    </xf>
    <xf numFmtId="0" fontId="0" fillId="0" borderId="86"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87" xfId="0" applyBorder="1" applyAlignment="1" applyProtection="1">
      <alignment vertical="top" wrapText="1"/>
      <protection locked="0"/>
    </xf>
    <xf numFmtId="0" fontId="34" fillId="2" borderId="41" xfId="0" applyFont="1" applyFill="1" applyBorder="1" applyAlignment="1" applyProtection="1">
      <alignment horizontal="left" wrapText="1"/>
      <protection hidden="1"/>
    </xf>
    <xf numFmtId="0" fontId="23" fillId="0" borderId="42" xfId="0" applyFont="1" applyBorder="1" applyAlignment="1" applyProtection="1">
      <alignment/>
      <protection hidden="1"/>
    </xf>
    <xf numFmtId="0" fontId="3" fillId="0" borderId="42" xfId="0" applyFont="1" applyBorder="1" applyAlignment="1" applyProtection="1">
      <alignment/>
      <protection hidden="1"/>
    </xf>
    <xf numFmtId="0" fontId="3" fillId="0" borderId="43" xfId="0" applyFont="1" applyBorder="1" applyAlignment="1" applyProtection="1">
      <alignment/>
      <protection hidden="1"/>
    </xf>
    <xf numFmtId="0" fontId="30" fillId="24" borderId="88" xfId="0" applyFont="1" applyFill="1" applyBorder="1" applyAlignment="1" applyProtection="1">
      <alignment wrapText="1"/>
      <protection hidden="1"/>
    </xf>
    <xf numFmtId="0" fontId="0" fillId="0" borderId="89" xfId="0" applyBorder="1" applyAlignment="1">
      <alignment wrapText="1"/>
    </xf>
    <xf numFmtId="0" fontId="27" fillId="22" borderId="34" xfId="0" applyFont="1" applyFill="1"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26" xfId="0" applyFont="1" applyBorder="1" applyAlignment="1" applyProtection="1">
      <alignment/>
      <protection hidden="1"/>
    </xf>
    <xf numFmtId="0" fontId="34" fillId="2" borderId="90" xfId="0" applyFont="1" applyFill="1" applyBorder="1" applyAlignment="1" applyProtection="1">
      <alignment horizontal="left" wrapText="1"/>
      <protection hidden="1"/>
    </xf>
    <xf numFmtId="0" fontId="23" fillId="0" borderId="40" xfId="0" applyFont="1" applyBorder="1" applyAlignment="1" applyProtection="1">
      <alignment/>
      <protection hidden="1"/>
    </xf>
    <xf numFmtId="0" fontId="3" fillId="0" borderId="40" xfId="0" applyFont="1" applyBorder="1" applyAlignment="1" applyProtection="1">
      <alignment/>
      <protection hidden="1"/>
    </xf>
    <xf numFmtId="0" fontId="3" fillId="0" borderId="91" xfId="0" applyFont="1" applyBorder="1" applyAlignment="1" applyProtection="1">
      <alignment/>
      <protection hidden="1"/>
    </xf>
    <xf numFmtId="0" fontId="28" fillId="2" borderId="90" xfId="0" applyFont="1" applyFill="1" applyBorder="1" applyAlignment="1" applyProtection="1">
      <alignment horizontal="left" wrapText="1"/>
      <protection hidden="1"/>
    </xf>
    <xf numFmtId="0" fontId="0" fillId="0" borderId="91" xfId="0" applyBorder="1" applyAlignment="1">
      <alignment/>
    </xf>
    <xf numFmtId="0" fontId="28" fillId="2" borderId="92" xfId="0" applyFont="1" applyFill="1" applyBorder="1" applyAlignment="1" applyProtection="1">
      <alignment horizontal="left" wrapText="1"/>
      <protection hidden="1"/>
    </xf>
    <xf numFmtId="0" fontId="3" fillId="0" borderId="93" xfId="0" applyFont="1" applyBorder="1" applyAlignment="1" applyProtection="1">
      <alignment/>
      <protection hidden="1"/>
    </xf>
    <xf numFmtId="0" fontId="0" fillId="0" borderId="94" xfId="0" applyBorder="1" applyAlignment="1">
      <alignment/>
    </xf>
    <xf numFmtId="0" fontId="30" fillId="24" borderId="34" xfId="0" applyFont="1" applyFill="1" applyBorder="1" applyAlignment="1" applyProtection="1">
      <alignment wrapText="1"/>
      <protection hidden="1"/>
    </xf>
    <xf numFmtId="0" fontId="0" fillId="0" borderId="32" xfId="0" applyBorder="1" applyAlignment="1">
      <alignment wrapText="1"/>
    </xf>
    <xf numFmtId="0" fontId="37" fillId="24" borderId="29" xfId="0" applyFont="1" applyFill="1" applyBorder="1" applyAlignment="1" applyProtection="1">
      <alignment horizontal="left" vertical="top" wrapText="1"/>
      <protection hidden="1"/>
    </xf>
    <xf numFmtId="0" fontId="0" fillId="0" borderId="29" xfId="0" applyBorder="1" applyAlignment="1">
      <alignment vertical="top" wrapText="1"/>
    </xf>
    <xf numFmtId="0" fontId="0" fillId="0" borderId="30" xfId="0" applyBorder="1" applyAlignment="1">
      <alignment vertical="top" wrapText="1"/>
    </xf>
    <xf numFmtId="0" fontId="35" fillId="2" borderId="41" xfId="0" applyFont="1" applyFill="1" applyBorder="1" applyAlignment="1" applyProtection="1">
      <alignment horizontal="left" wrapText="1"/>
      <protection hidden="1"/>
    </xf>
    <xf numFmtId="0" fontId="35" fillId="0" borderId="42" xfId="0" applyFont="1" applyBorder="1" applyAlignment="1" applyProtection="1">
      <alignment/>
      <protection hidden="1"/>
    </xf>
    <xf numFmtId="0" fontId="35" fillId="0" borderId="43" xfId="0" applyFont="1" applyBorder="1" applyAlignment="1" applyProtection="1">
      <alignment/>
      <protection hidden="1"/>
    </xf>
    <xf numFmtId="0" fontId="30" fillId="24" borderId="34" xfId="0" applyFont="1" applyFill="1" applyBorder="1" applyAlignment="1" applyProtection="1">
      <alignment wrapText="1"/>
      <protection hidden="1"/>
    </xf>
    <xf numFmtId="0" fontId="30" fillId="24" borderId="31" xfId="0" applyFont="1" applyFill="1" applyBorder="1" applyAlignment="1" applyProtection="1">
      <alignment wrapText="1"/>
      <protection hidden="1"/>
    </xf>
    <xf numFmtId="0" fontId="29" fillId="2" borderId="34" xfId="0" applyFont="1" applyFill="1" applyBorder="1" applyAlignment="1" applyProtection="1">
      <alignment/>
      <protection hidden="1"/>
    </xf>
    <xf numFmtId="0" fontId="29" fillId="2" borderId="32" xfId="0" applyFont="1" applyFill="1" applyBorder="1" applyAlignment="1" applyProtection="1">
      <alignment/>
      <protection hidden="1"/>
    </xf>
    <xf numFmtId="0" fontId="35" fillId="141" borderId="0" xfId="0" applyFont="1" applyFill="1" applyBorder="1" applyAlignment="1" applyProtection="1">
      <alignment horizontal="left" wrapText="1"/>
      <protection hidden="1"/>
    </xf>
    <xf numFmtId="0" fontId="28" fillId="142" borderId="0" xfId="0" applyFont="1" applyFill="1" applyBorder="1" applyAlignment="1" applyProtection="1">
      <alignment horizontal="left" wrapText="1"/>
      <protection hidden="1"/>
    </xf>
    <xf numFmtId="0" fontId="29" fillId="0" borderId="17" xfId="0" applyFont="1" applyBorder="1" applyAlignment="1" applyProtection="1">
      <alignment horizontal="center" wrapText="1"/>
      <protection hidden="1"/>
    </xf>
    <xf numFmtId="0" fontId="0" fillId="0" borderId="13" xfId="0" applyBorder="1" applyAlignment="1">
      <alignment/>
    </xf>
    <xf numFmtId="0" fontId="29" fillId="0" borderId="17" xfId="0" applyFont="1" applyFill="1" applyBorder="1" applyAlignment="1" applyProtection="1">
      <alignment horizontal="center" wrapText="1"/>
      <protection hidden="1"/>
    </xf>
    <xf numFmtId="0" fontId="29" fillId="143" borderId="24" xfId="0" applyFont="1" applyFill="1" applyBorder="1" applyAlignment="1" applyProtection="1">
      <alignment horizontal="center" wrapText="1"/>
      <protection hidden="1"/>
    </xf>
    <xf numFmtId="0" fontId="0" fillId="0" borderId="37" xfId="0" applyBorder="1" applyAlignment="1">
      <alignment/>
    </xf>
    <xf numFmtId="0" fontId="27" fillId="22" borderId="83" xfId="0" applyFont="1" applyFill="1" applyBorder="1" applyAlignment="1" applyProtection="1">
      <alignment horizontal="left" vertical="top" wrapText="1"/>
      <protection locked="0"/>
    </xf>
    <xf numFmtId="0" fontId="61" fillId="2" borderId="95" xfId="0" applyFont="1" applyFill="1" applyBorder="1" applyAlignment="1" applyProtection="1">
      <alignment horizontal="left" wrapText="1"/>
      <protection hidden="1"/>
    </xf>
    <xf numFmtId="0" fontId="60" fillId="2" borderId="96" xfId="0" applyFont="1" applyFill="1" applyBorder="1" applyAlignment="1" applyProtection="1">
      <alignment horizontal="left" wrapText="1"/>
      <protection hidden="1"/>
    </xf>
    <xf numFmtId="0" fontId="60" fillId="2" borderId="97" xfId="0" applyFont="1" applyFill="1" applyBorder="1" applyAlignment="1" applyProtection="1">
      <alignment horizontal="left" wrapText="1"/>
      <protection hidden="1"/>
    </xf>
    <xf numFmtId="0" fontId="29" fillId="0" borderId="86" xfId="0" applyFont="1" applyBorder="1" applyAlignment="1" applyProtection="1">
      <alignment horizontal="center" wrapText="1"/>
      <protection hidden="1"/>
    </xf>
    <xf numFmtId="0" fontId="0" fillId="0" borderId="87" xfId="0" applyBorder="1" applyAlignment="1">
      <alignment horizontal="center" wrapText="1"/>
    </xf>
    <xf numFmtId="0" fontId="29" fillId="2" borderId="34" xfId="0" applyFont="1" applyFill="1" applyBorder="1" applyAlignment="1" applyProtection="1">
      <alignment horizontal="center"/>
      <protection hidden="1"/>
    </xf>
    <xf numFmtId="0" fontId="0" fillId="0" borderId="32" xfId="0" applyBorder="1" applyAlignment="1">
      <alignment horizontal="center"/>
    </xf>
    <xf numFmtId="0" fontId="29" fillId="144" borderId="34" xfId="0" applyFont="1" applyFill="1" applyBorder="1" applyAlignment="1" applyProtection="1">
      <alignment horizontal="center" wrapText="1"/>
      <protection hidden="1"/>
    </xf>
    <xf numFmtId="0" fontId="29" fillId="145" borderId="31" xfId="0" applyFont="1" applyFill="1" applyBorder="1" applyAlignment="1" applyProtection="1">
      <alignment horizontal="center" wrapText="1"/>
      <protection hidden="1"/>
    </xf>
    <xf numFmtId="0" fontId="29" fillId="0" borderId="13" xfId="0" applyFont="1" applyBorder="1" applyAlignment="1" applyProtection="1">
      <alignment horizontal="center" wrapText="1"/>
      <protection hidden="1"/>
    </xf>
    <xf numFmtId="0" fontId="0" fillId="0" borderId="13" xfId="0" applyBorder="1" applyAlignment="1">
      <alignment horizontal="center" wrapText="1"/>
    </xf>
    <xf numFmtId="0" fontId="29" fillId="146" borderId="37" xfId="0" applyFont="1" applyFill="1" applyBorder="1" applyAlignment="1" applyProtection="1">
      <alignment horizontal="center" wrapText="1"/>
      <protection hidden="1"/>
    </xf>
    <xf numFmtId="0" fontId="29" fillId="147" borderId="0" xfId="0" applyFont="1" applyFill="1" applyBorder="1" applyAlignment="1" applyProtection="1">
      <alignment horizontal="center" wrapText="1"/>
      <protection hidden="1"/>
    </xf>
    <xf numFmtId="0" fontId="29" fillId="148" borderId="20" xfId="0" applyFont="1" applyFill="1" applyBorder="1" applyAlignment="1" applyProtection="1">
      <alignment horizontal="center" wrapText="1"/>
      <protection hidden="1"/>
    </xf>
    <xf numFmtId="0" fontId="0" fillId="149" borderId="0" xfId="0" applyFill="1" applyBorder="1" applyAlignment="1">
      <alignment horizontal="center" wrapText="1"/>
    </xf>
    <xf numFmtId="0" fontId="29" fillId="0" borderId="28" xfId="0" applyFont="1" applyBorder="1" applyAlignment="1" applyProtection="1">
      <alignment horizontal="center" wrapText="1"/>
      <protection hidden="1"/>
    </xf>
    <xf numFmtId="0" fontId="29" fillId="0" borderId="28" xfId="0" applyFont="1" applyFill="1" applyBorder="1" applyAlignment="1" applyProtection="1">
      <alignment horizontal="center" wrapText="1"/>
      <protection hidden="1"/>
    </xf>
    <xf numFmtId="0" fontId="0" fillId="0" borderId="83" xfId="0" applyBorder="1" applyAlignment="1" applyProtection="1">
      <alignment wrapText="1"/>
      <protection locked="0"/>
    </xf>
    <xf numFmtId="0" fontId="0" fillId="0" borderId="84" xfId="0" applyBorder="1" applyAlignment="1" applyProtection="1">
      <alignment wrapText="1"/>
      <protection locked="0"/>
    </xf>
    <xf numFmtId="0" fontId="0" fillId="0" borderId="0" xfId="0" applyBorder="1" applyAlignment="1" applyProtection="1">
      <alignment wrapText="1"/>
      <protection locked="0"/>
    </xf>
    <xf numFmtId="0" fontId="0" fillId="0" borderId="85" xfId="0" applyBorder="1" applyAlignment="1" applyProtection="1">
      <alignment wrapText="1"/>
      <protection locked="0"/>
    </xf>
    <xf numFmtId="0" fontId="0" fillId="0" borderId="45" xfId="0" applyBorder="1" applyAlignment="1" applyProtection="1">
      <alignment wrapText="1"/>
      <protection locked="0"/>
    </xf>
    <xf numFmtId="0" fontId="0" fillId="0" borderId="87" xfId="0" applyBorder="1" applyAlignment="1" applyProtection="1">
      <alignment wrapText="1"/>
      <protection locked="0"/>
    </xf>
    <xf numFmtId="0" fontId="52" fillId="2" borderId="41" xfId="0" applyFont="1" applyFill="1" applyBorder="1" applyAlignment="1" applyProtection="1">
      <alignment horizontal="left" wrapText="1"/>
      <protection hidden="1"/>
    </xf>
    <xf numFmtId="0" fontId="53" fillId="0" borderId="42" xfId="0" applyFont="1" applyBorder="1" applyAlignment="1" applyProtection="1">
      <alignment/>
      <protection/>
    </xf>
    <xf numFmtId="0" fontId="53" fillId="0" borderId="43" xfId="0" applyFont="1" applyBorder="1" applyAlignment="1" applyProtection="1">
      <alignment/>
      <protection/>
    </xf>
    <xf numFmtId="0" fontId="20" fillId="0" borderId="14" xfId="0" applyFont="1" applyBorder="1" applyAlignment="1" applyProtection="1">
      <alignment horizontal="center" wrapText="1"/>
      <protection hidden="1"/>
    </xf>
    <xf numFmtId="0" fontId="20" fillId="0" borderId="14" xfId="0" applyFont="1" applyBorder="1" applyAlignment="1" applyProtection="1">
      <alignment/>
      <protection hidden="1"/>
    </xf>
    <xf numFmtId="0" fontId="20" fillId="0" borderId="34" xfId="0" applyFont="1" applyBorder="1" applyAlignment="1" applyProtection="1">
      <alignment horizontal="center" wrapText="1"/>
      <protection hidden="1"/>
    </xf>
    <xf numFmtId="0" fontId="20" fillId="0" borderId="32" xfId="0" applyFont="1" applyBorder="1" applyAlignment="1">
      <alignment/>
    </xf>
    <xf numFmtId="0" fontId="20" fillId="0" borderId="13" xfId="0" applyFont="1" applyBorder="1" applyAlignment="1" applyProtection="1">
      <alignment horizontal="center" wrapText="1"/>
      <protection hidden="1"/>
    </xf>
    <xf numFmtId="0" fontId="27" fillId="150" borderId="98" xfId="0" applyFont="1" applyFill="1" applyBorder="1" applyAlignment="1" applyProtection="1">
      <alignment horizontal="left" wrapText="1"/>
      <protection hidden="1"/>
    </xf>
    <xf numFmtId="0" fontId="27" fillId="151" borderId="99" xfId="0" applyFont="1" applyFill="1" applyBorder="1" applyAlignment="1" applyProtection="1">
      <alignment horizontal="left" wrapText="1"/>
      <protection hidden="1"/>
    </xf>
    <xf numFmtId="0" fontId="37" fillId="24" borderId="100" xfId="0" applyFont="1" applyFill="1" applyBorder="1" applyAlignment="1" applyProtection="1">
      <alignment horizontal="left" wrapText="1"/>
      <protection hidden="1"/>
    </xf>
    <xf numFmtId="0" fontId="44" fillId="24" borderId="101" xfId="0" applyFont="1" applyFill="1" applyBorder="1" applyAlignment="1">
      <alignment/>
    </xf>
    <xf numFmtId="0" fontId="37" fillId="24" borderId="102" xfId="0" applyFont="1" applyFill="1" applyBorder="1" applyAlignment="1" applyProtection="1">
      <alignment horizontal="left" wrapText="1"/>
      <protection hidden="1"/>
    </xf>
    <xf numFmtId="0" fontId="44" fillId="24" borderId="12" xfId="0" applyFont="1" applyFill="1" applyBorder="1" applyAlignment="1">
      <alignment/>
    </xf>
    <xf numFmtId="0" fontId="37" fillId="24" borderId="12" xfId="0" applyFont="1" applyFill="1" applyBorder="1" applyAlignment="1" applyProtection="1">
      <alignment horizontal="left" wrapText="1"/>
      <protection hidden="1"/>
    </xf>
    <xf numFmtId="0" fontId="45" fillId="2" borderId="39" xfId="0" applyFont="1" applyFill="1" applyBorder="1" applyAlignment="1">
      <alignment horizontal="left" wrapText="1"/>
    </xf>
    <xf numFmtId="0" fontId="0" fillId="2" borderId="39" xfId="0" applyFill="1" applyBorder="1" applyAlignment="1">
      <alignment/>
    </xf>
    <xf numFmtId="0" fontId="37" fillId="24" borderId="103" xfId="0" applyFont="1" applyFill="1" applyBorder="1" applyAlignment="1" applyProtection="1">
      <alignment horizontal="left" wrapText="1"/>
      <protection hidden="1"/>
    </xf>
    <xf numFmtId="0" fontId="0" fillId="0" borderId="103" xfId="0" applyBorder="1" applyAlignment="1">
      <alignment/>
    </xf>
    <xf numFmtId="0" fontId="35" fillId="2" borderId="41" xfId="0" applyFont="1" applyFill="1" applyBorder="1" applyAlignment="1">
      <alignment wrapText="1"/>
    </xf>
    <xf numFmtId="0" fontId="48" fillId="2" borderId="42" xfId="0" applyFont="1" applyFill="1" applyBorder="1" applyAlignment="1">
      <alignment wrapText="1"/>
    </xf>
    <xf numFmtId="0" fontId="48" fillId="2" borderId="43" xfId="0" applyFont="1" applyFill="1" applyBorder="1" applyAlignment="1">
      <alignment wrapText="1"/>
    </xf>
    <xf numFmtId="0" fontId="0" fillId="152" borderId="0" xfId="0" applyFill="1" applyBorder="1" applyAlignment="1">
      <alignment wrapText="1"/>
    </xf>
    <xf numFmtId="0" fontId="0" fillId="153" borderId="0" xfId="0" applyFill="1" applyAlignment="1">
      <alignment wrapText="1"/>
    </xf>
    <xf numFmtId="0" fontId="0" fillId="154" borderId="104"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6">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font>
        <color indexed="16"/>
      </font>
      <fill>
        <patternFill>
          <bgColor indexed="10"/>
        </patternFill>
      </fill>
    </dxf>
    <dxf>
      <border>
        <left style="thin"/>
        <right style="thin"/>
        <top style="thin"/>
        <bottom style="thin"/>
      </border>
    </dxf>
    <dxf>
      <font>
        <b/>
        <i val="0"/>
        <color indexed="25"/>
      </font>
      <fill>
        <patternFill>
          <bgColor indexed="31"/>
        </patternFill>
      </fill>
      <border>
        <left style="thin">
          <color indexed="16"/>
        </left>
        <right style="thin">
          <color indexed="16"/>
        </right>
        <top style="thin">
          <color indexed="16"/>
        </top>
        <bottom style="thin">
          <color indexed="16"/>
        </bottom>
      </border>
    </dxf>
    <dxf>
      <font>
        <b/>
        <i val="0"/>
        <color indexed="16"/>
      </font>
      <fill>
        <patternFill>
          <bgColor indexed="10"/>
        </patternFill>
      </fill>
      <border>
        <left style="thin">
          <color indexed="16"/>
        </left>
        <right style="thin">
          <color indexed="16"/>
        </right>
        <top style="thin">
          <color indexed="16"/>
        </top>
        <bottom style="thin">
          <color indexed="16"/>
        </bottom>
      </border>
    </dxf>
    <dxf>
      <border>
        <left style="thin"/>
      </border>
    </dxf>
    <dxf>
      <border>
        <left style="thin"/>
        <right style="thin"/>
        <top style="thin"/>
        <bottom/>
      </border>
    </dxf>
    <dxf>
      <border>
        <left style="thin"/>
      </border>
    </dxf>
    <dxf>
      <border>
        <left style="thin"/>
        <right style="thin"/>
        <top style="thin"/>
        <bottom/>
      </border>
    </dxf>
    <dxf>
      <border>
        <left style="thin"/>
      </border>
    </dxf>
    <dxf>
      <border>
        <left style="thin"/>
        <right style="thin"/>
        <top style="thin"/>
        <bottom/>
      </border>
    </dxf>
    <dxf>
      <border>
        <bottom style="thin"/>
      </border>
    </dxf>
    <dxf>
      <border>
        <bottom style="thin"/>
      </border>
    </dxf>
    <dxf>
      <border>
        <bottom style="thin"/>
      </border>
    </dxf>
    <dxf>
      <border>
        <bottom style="thin"/>
      </border>
    </dxf>
    <dxf>
      <fill>
        <patternFill>
          <bgColor indexed="22"/>
        </patternFill>
      </fill>
      <border>
        <left style="thin"/>
        <right style="thin"/>
        <top style="thin"/>
        <bottom style="thin"/>
      </border>
    </dxf>
    <dxf>
      <fill>
        <patternFill>
          <bgColor indexed="22"/>
        </patternFill>
      </fill>
      <border>
        <left style="thin"/>
        <right style="thin"/>
        <top style="thin"/>
        <bottom style="thin"/>
      </border>
    </dxf>
    <dxf>
      <border>
        <left style="thin"/>
        <right style="thin">
          <color indexed="9"/>
        </right>
        <top style="thin">
          <color indexed="9"/>
        </top>
        <bottom style="thin"/>
      </border>
    </dxf>
    <dxf>
      <border>
        <left style="thin"/>
      </border>
    </dxf>
    <dxf>
      <border>
        <left style="thin"/>
        <right style="thin">
          <color indexed="9"/>
        </right>
        <top style="thin">
          <color indexed="9"/>
        </top>
        <bottom style="thin"/>
      </border>
    </dxf>
    <dxf>
      <border>
        <left/>
        <right style="thin"/>
        <top/>
        <bottom style="thin"/>
      </border>
    </dxf>
    <dxf>
      <border>
        <left style="thin"/>
      </border>
    </dxf>
    <dxf>
      <border>
        <left style="thin"/>
        <right style="thin"/>
        <top style="thin"/>
        <bottom/>
      </border>
    </dxf>
    <dxf>
      <fill>
        <patternFill>
          <bgColor indexed="22"/>
        </patternFill>
      </fill>
      <border>
        <left style="thin"/>
        <right style="thin"/>
        <top style="thin"/>
        <bottom style="thin"/>
      </border>
    </dxf>
    <dxf>
      <border>
        <left style="thin"/>
        <right style="thin"/>
        <top style="thin"/>
        <bottom style="thin"/>
      </border>
    </dxf>
    <dxf>
      <fill>
        <patternFill>
          <bgColor indexed="43"/>
        </patternFill>
      </fill>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patternType="solid">
          <bgColor rgb="FFFFFF99"/>
        </patternFill>
      </fill>
      <border>
        <left style="thin"/>
        <right style="thin"/>
        <top style="thin"/>
        <bottom style="thin"/>
      </border>
    </dxf>
    <dxf>
      <fill>
        <patternFill>
          <bgColor rgb="FFEFE3C8"/>
        </patternFill>
      </fill>
      <border>
        <left style="thin"/>
        <right style="thin"/>
        <top style="thin"/>
        <bottom style="thin"/>
      </border>
    </dxf>
    <dxf>
      <fill>
        <patternFill>
          <bgColor rgb="FFEFE3C8"/>
        </patternFill>
      </fill>
      <border>
        <left style="thin"/>
        <right style="thin"/>
        <top style="thin"/>
        <bottom style="thin"/>
      </border>
    </dxf>
    <dxf>
      <fill>
        <patternFill>
          <bgColor rgb="FFEFE3C8"/>
        </patternFill>
      </fill>
      <border>
        <left style="thin"/>
        <right style="thin"/>
        <top style="thin"/>
        <bottom style="thin"/>
      </border>
    </dxf>
    <dxf>
      <fill>
        <patternFill>
          <bgColor rgb="FFEFE3C8"/>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indexed="31"/>
        </patternFill>
      </fill>
      <border>
        <left style="thin"/>
        <right style="thin"/>
        <top style="thin"/>
        <bottom style="thin"/>
      </border>
    </dxf>
    <dxf>
      <fill>
        <patternFill>
          <bgColor rgb="FFFFFF99"/>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rgb="FFEFE3C8"/>
        </patternFill>
      </fill>
      <border>
        <left style="thin"/>
        <right style="thin"/>
        <top style="thin"/>
        <bottom style="thin"/>
      </border>
    </dxf>
    <dxf>
      <fill>
        <patternFill>
          <bgColor rgb="FFFFFF99"/>
        </patternFill>
      </fill>
      <border>
        <left style="thin"/>
        <right style="thin"/>
        <top style="thin"/>
        <bottom style="thin"/>
      </border>
    </dxf>
    <dxf>
      <font>
        <color theme="1"/>
      </font>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ont>
        <color theme="1"/>
      </font>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ont>
        <color theme="1"/>
      </font>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ont>
        <b/>
        <i val="0"/>
        <color auto="1"/>
      </font>
      <fill>
        <patternFill>
          <bgColor indexed="31"/>
        </patternFill>
      </fill>
      <border>
        <left style="thin"/>
        <right style="thin"/>
        <top style="thin"/>
        <bottom style="thin"/>
      </border>
    </dxf>
    <dxf>
      <font>
        <b/>
        <i val="0"/>
        <color auto="1"/>
      </font>
      <fill>
        <patternFill>
          <bgColor indexed="31"/>
        </patternFill>
      </fill>
      <border>
        <left style="thin"/>
        <right style="thin"/>
        <top style="thin"/>
        <bottom style="thin"/>
      </border>
    </dxf>
    <dxf>
      <font>
        <b/>
        <i val="0"/>
        <color auto="1"/>
      </font>
      <fill>
        <patternFill>
          <bgColor indexed="31"/>
        </patternFill>
      </fill>
      <border>
        <left style="thin"/>
        <right style="thin"/>
        <top style="thin"/>
        <bottom style="thin"/>
      </border>
    </dxf>
    <dxf>
      <font>
        <b/>
        <i val="0"/>
        <color auto="1"/>
      </font>
      <fill>
        <patternFill>
          <bgColor indexed="31"/>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border>
        <top style="thin">
          <color indexed="31"/>
        </top>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indexed="43"/>
        </patternFill>
      </fill>
      <border>
        <left style="thin"/>
        <right style="thin"/>
        <top style="thin"/>
        <bottom style="thin"/>
      </border>
    </dxf>
    <dxf>
      <fill>
        <patternFill>
          <bgColor rgb="FFFFFF99"/>
        </patternFill>
      </fill>
      <border>
        <left style="thin">
          <color rgb="FF000000"/>
        </left>
        <right style="thin">
          <color rgb="FF000000"/>
        </right>
        <top style="thin"/>
        <bottom style="thin">
          <color rgb="FF000000"/>
        </bottom>
      </border>
    </dxf>
    <dxf>
      <border>
        <top style="thin">
          <color rgb="FF000000"/>
        </top>
      </border>
    </dxf>
    <dxf>
      <font>
        <b/>
        <i val="0"/>
        <color auto="1"/>
      </font>
      <fill>
        <patternFill>
          <bgColor rgb="FFEFE3C8"/>
        </patternFill>
      </fill>
      <border>
        <left style="thin">
          <color rgb="FF000000"/>
        </left>
        <right style="thin">
          <color rgb="FF000000"/>
        </right>
        <top style="thin"/>
        <bottom style="thin">
          <color rgb="FF000000"/>
        </bottom>
      </border>
    </dxf>
    <dxf>
      <font>
        <color theme="1"/>
      </font>
      <fill>
        <patternFill>
          <bgColor rgb="FFFFFF99"/>
        </patternFill>
      </fill>
      <border>
        <left style="thin">
          <color rgb="FF000000"/>
        </left>
        <right style="thin">
          <color rgb="FF000000"/>
        </right>
        <top style="thin"/>
        <bottom style="thin">
          <color rgb="FF000000"/>
        </bottom>
      </border>
    </dxf>
    <dxf>
      <fill>
        <patternFill>
          <bgColor rgb="FFFFFF99"/>
        </patternFill>
      </fill>
      <border>
        <left style="thin">
          <color rgb="FF000000"/>
        </left>
        <right style="thin">
          <color rgb="FF000000"/>
        </right>
        <top style="thin"/>
        <bottom style="thin">
          <color rgb="FF000000"/>
        </bottom>
      </border>
    </dxf>
    <dxf>
      <fill>
        <patternFill>
          <bgColor rgb="FFEFE3C8"/>
        </patternFill>
      </fill>
      <border>
        <left style="thin">
          <color rgb="FF000000"/>
        </left>
        <right style="thin">
          <color rgb="FF000000"/>
        </right>
        <top style="thin"/>
        <bottom style="thin">
          <color rgb="FF000000"/>
        </bottom>
      </border>
    </dxf>
    <dxf>
      <fill>
        <patternFill patternType="solid">
          <bgColor rgb="FFFFFF99"/>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color rgb="FF000000"/>
        </bottom>
      </border>
    </dxf>
    <dxf>
      <border>
        <left style="thin">
          <color rgb="FF000000"/>
        </left>
      </border>
    </dxf>
    <dxf>
      <border>
        <left>
          <color rgb="FF000000"/>
        </left>
        <right style="thin">
          <color rgb="FF000000"/>
        </right>
        <top/>
        <bottom style="thin">
          <color rgb="FF000000"/>
        </bottom>
      </border>
    </dxf>
    <dxf>
      <border>
        <left style="thin">
          <color rgb="FF000000"/>
        </left>
        <right style="thin">
          <color rgb="FFFFFFFF"/>
        </right>
        <top style="thin"/>
        <bottom style="thin">
          <color rgb="FF000000"/>
        </bottom>
      </border>
    </dxf>
    <dxf>
      <border>
        <bottom style="thin">
          <color rgb="FF000000"/>
        </bottom>
      </border>
    </dxf>
    <dxf>
      <font>
        <b/>
        <i val="0"/>
        <color rgb="FF800000"/>
      </font>
      <fill>
        <patternFill>
          <bgColor rgb="FFFF0000"/>
        </patternFill>
      </fill>
      <border>
        <left style="thin">
          <color rgb="FF800000"/>
        </left>
        <right style="thin">
          <color rgb="FF000000"/>
        </right>
        <top style="thin"/>
        <bottom style="thin">
          <color rgb="FF000000"/>
        </bottom>
      </border>
    </dxf>
    <dxf>
      <font>
        <b/>
        <i val="0"/>
        <color rgb="FF8D2300"/>
      </font>
      <fill>
        <patternFill>
          <bgColor rgb="FFEFE3C8"/>
        </patternFill>
      </fill>
      <border>
        <left style="thin">
          <color rgb="FF8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0825D"/>
      <rgbColor rgb="008D2300"/>
      <rgbColor rgb="00F7F2E1"/>
      <rgbColor rgb="00FFFFFF"/>
      <rgbColor rgb="00000000"/>
      <rgbColor rgb="00CC3300"/>
      <rgbColor rgb="00E9D9B5"/>
      <rgbColor rgb="00EFE3C8"/>
      <rgbColor rgb="00E4D0A4"/>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200025</xdr:colOff>
      <xdr:row>10</xdr:row>
      <xdr:rowOff>28575</xdr:rowOff>
    </xdr:from>
    <xdr:ext cx="3067050" cy="2800350"/>
    <xdr:grpSp>
      <xdr:nvGrpSpPr>
        <xdr:cNvPr id="1" name="Group 12"/>
        <xdr:cNvGrpSpPr>
          <a:grpSpLocks/>
        </xdr:cNvGrpSpPr>
      </xdr:nvGrpSpPr>
      <xdr:grpSpPr>
        <a:xfrm>
          <a:off x="4391025" y="4019550"/>
          <a:ext cx="3067050" cy="2800350"/>
          <a:chOff x="5734050" y="2505075"/>
          <a:chExt cx="2343150" cy="2270145"/>
        </a:xfrm>
        <a:solidFill>
          <a:srgbClr val="FFFFFF"/>
        </a:solidFill>
      </xdr:grpSpPr>
      <xdr:pic>
        <xdr:nvPicPr>
          <xdr:cNvPr id="2" name="Picture 7"/>
          <xdr:cNvPicPr preferRelativeResize="1">
            <a:picLocks noChangeAspect="1"/>
          </xdr:cNvPicPr>
        </xdr:nvPicPr>
        <xdr:blipFill>
          <a:blip r:embed="rId1"/>
          <a:stretch>
            <a:fillRect/>
          </a:stretch>
        </xdr:blipFill>
        <xdr:spPr>
          <a:xfrm>
            <a:off x="5734050" y="2505075"/>
            <a:ext cx="2343150" cy="254824"/>
          </a:xfrm>
          <a:prstGeom prst="rect">
            <a:avLst/>
          </a:prstGeom>
          <a:noFill/>
          <a:ln w="9525" cmpd="sng">
            <a:solidFill>
              <a:srgbClr val="000000"/>
            </a:solidFill>
            <a:headEnd type="none"/>
            <a:tailEnd type="none"/>
          </a:ln>
        </xdr:spPr>
      </xdr:pic>
      <xdr:pic>
        <xdr:nvPicPr>
          <xdr:cNvPr id="3" name="Picture 7"/>
          <xdr:cNvPicPr preferRelativeResize="1">
            <a:picLocks noChangeAspect="1"/>
          </xdr:cNvPicPr>
        </xdr:nvPicPr>
        <xdr:blipFill>
          <a:blip r:embed="rId2"/>
          <a:stretch>
            <a:fillRect/>
          </a:stretch>
        </xdr:blipFill>
        <xdr:spPr>
          <a:xfrm>
            <a:off x="6097824" y="2620852"/>
            <a:ext cx="1979376" cy="2154368"/>
          </a:xfrm>
          <a:prstGeom prst="rect">
            <a:avLst/>
          </a:prstGeom>
          <a:noFill/>
          <a:ln w="9525" cmpd="sng">
            <a:solidFill>
              <a:srgbClr val="000000"/>
            </a:solidFill>
            <a:headEnd type="none"/>
            <a:tailEnd type="none"/>
          </a:ln>
        </xdr:spPr>
      </xdr:pic>
    </xdr:grpSp>
    <xdr:clientData/>
  </xdr:oneCellAnchor>
  <xdr:twoCellAnchor editAs="oneCell">
    <xdr:from>
      <xdr:col>0</xdr:col>
      <xdr:colOff>1476375</xdr:colOff>
      <xdr:row>8</xdr:row>
      <xdr:rowOff>200025</xdr:rowOff>
    </xdr:from>
    <xdr:to>
      <xdr:col>0</xdr:col>
      <xdr:colOff>3848100</xdr:colOff>
      <xdr:row>8</xdr:row>
      <xdr:rowOff>400050</xdr:rowOff>
    </xdr:to>
    <xdr:pic>
      <xdr:nvPicPr>
        <xdr:cNvPr id="4" name="Picture 49"/>
        <xdr:cNvPicPr preferRelativeResize="1">
          <a:picLocks noChangeAspect="1"/>
        </xdr:cNvPicPr>
      </xdr:nvPicPr>
      <xdr:blipFill>
        <a:blip r:embed="rId3"/>
        <a:srcRect l="195" t="19140" r="63281" b="76692"/>
        <a:stretch>
          <a:fillRect/>
        </a:stretch>
      </xdr:blipFill>
      <xdr:spPr>
        <a:xfrm>
          <a:off x="1476375" y="3057525"/>
          <a:ext cx="2371725" cy="2000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628650</xdr:colOff>
      <xdr:row>4</xdr:row>
      <xdr:rowOff>123825</xdr:rowOff>
    </xdr:from>
    <xdr:to>
      <xdr:col>8</xdr:col>
      <xdr:colOff>76200</xdr:colOff>
      <xdr:row>9</xdr:row>
      <xdr:rowOff>552450</xdr:rowOff>
    </xdr:to>
    <xdr:sp fLocksText="0">
      <xdr:nvSpPr>
        <xdr:cNvPr id="1" name="Text Box 1154" hidden="1"/>
        <xdr:cNvSpPr txBox="1">
          <a:spLocks noChangeArrowheads="1"/>
        </xdr:cNvSpPr>
      </xdr:nvSpPr>
      <xdr:spPr>
        <a:xfrm>
          <a:off x="3743325" y="866775"/>
          <a:ext cx="2314575" cy="10763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3314700</xdr:colOff>
      <xdr:row>2</xdr:row>
      <xdr:rowOff>0</xdr:rowOff>
    </xdr:from>
    <xdr:to>
      <xdr:col>7</xdr:col>
      <xdr:colOff>0</xdr:colOff>
      <xdr:row>3</xdr:row>
      <xdr:rowOff>1104900</xdr:rowOff>
    </xdr:to>
    <xdr:sp>
      <xdr:nvSpPr>
        <xdr:cNvPr id="1" name="Text Box 534"/>
        <xdr:cNvSpPr txBox="1">
          <a:spLocks noChangeArrowheads="1"/>
        </xdr:cNvSpPr>
      </xdr:nvSpPr>
      <xdr:spPr>
        <a:xfrm>
          <a:off x="3562350" y="428625"/>
          <a:ext cx="3067050" cy="2114550"/>
        </a:xfrm>
        <a:prstGeom prst="rect">
          <a:avLst/>
        </a:prstGeom>
        <a:solidFill>
          <a:srgbClr val="EFE3C8"/>
        </a:solidFill>
        <a:ln w="19050" cmpd="sng">
          <a:solidFill>
            <a:srgbClr val="800000"/>
          </a:solidFill>
          <a:headEnd type="none"/>
          <a:tailEnd type="none"/>
        </a:ln>
      </xdr:spPr>
      <xdr:txBody>
        <a:bodyPr vertOverflow="clip" wrap="square"/>
        <a:p>
          <a:pPr algn="l">
            <a:defRPr/>
          </a:pPr>
          <a:r>
            <a:rPr lang="en-US" cap="none" sz="800" b="1" i="0" u="none" baseline="0">
              <a:solidFill>
                <a:srgbClr val="800000"/>
              </a:solidFill>
              <a:latin typeface="Arial"/>
              <a:ea typeface="Arial"/>
              <a:cs typeface="Arial"/>
            </a:rPr>
            <a:t>Assessments </a:t>
          </a:r>
          <a:r>
            <a:rPr lang="en-US" cap="none" sz="800" b="0" i="0" u="none" baseline="0">
              <a:solidFill>
                <a:srgbClr val="800000"/>
              </a:solidFill>
              <a:latin typeface="Arial"/>
              <a:ea typeface="Arial"/>
              <a:cs typeface="Arial"/>
            </a:rPr>
            <a:t>used for the collection of academic performance data should be appropriate for pre- and posttest use. Standardized, Statewide assessments are generally administered only once a year and are not appropriate for measuring student progress while in the program.
</a:t>
          </a:r>
          <a:r>
            <a:rPr lang="en-US" cap="none" sz="800" b="1" i="0" u="none" baseline="0">
              <a:solidFill>
                <a:srgbClr val="800000"/>
              </a:solidFill>
              <a:latin typeface="Arial"/>
              <a:ea typeface="Arial"/>
              <a:cs typeface="Arial"/>
            </a:rPr>
            <a:t>
</a:t>
          </a:r>
          <a:r>
            <a:rPr lang="en-US" cap="none" sz="800" b="1" i="0" u="none" baseline="0">
              <a:solidFill>
                <a:srgbClr val="8D2300"/>
              </a:solidFill>
              <a:latin typeface="Arial"/>
              <a:ea typeface="Arial"/>
              <a:cs typeface="Arial"/>
            </a:rPr>
            <a:t>Grade-level format
</a:t>
          </a:r>
          <a:r>
            <a:rPr lang="en-US" cap="none" sz="800" b="0" i="0" u="none" baseline="0">
              <a:solidFill>
                <a:srgbClr val="8D2300"/>
              </a:solidFill>
              <a:latin typeface="Arial"/>
              <a:ea typeface="Arial"/>
              <a:cs typeface="Arial"/>
            </a:rPr>
            <a:t>Some programs and facilities may score their assessment data in a format other than grade-level equivalents. Test results that can be collected and/or converted to grade level in a manner that is statistically valid should be reported in this manner.
</a:t>
          </a:r>
          <a:r>
            <a:rPr lang="en-US" cap="none" sz="800" b="0" i="0" u="none" baseline="0">
              <a:solidFill>
                <a:srgbClr val="8D2300"/>
              </a:solidFill>
              <a:latin typeface="Arial"/>
              <a:ea typeface="Arial"/>
              <a:cs typeface="Arial"/>
            </a:rPr>
            <a:t>
</a:t>
          </a:r>
          <a:r>
            <a:rPr lang="en-US" cap="none" sz="800" b="1" i="0" u="none" baseline="0">
              <a:solidFill>
                <a:srgbClr val="8D2300"/>
              </a:solidFill>
              <a:latin typeface="Arial"/>
              <a:ea typeface="Arial"/>
              <a:cs typeface="Arial"/>
            </a:rPr>
            <a:t>Multiple test results</a:t>
          </a:r>
          <a:r>
            <a:rPr lang="en-US" cap="none" sz="800" b="0" i="0" u="none" baseline="0">
              <a:solidFill>
                <a:srgbClr val="8D2300"/>
              </a:solidFill>
              <a:latin typeface="Arial"/>
              <a:ea typeface="Arial"/>
              <a:cs typeface="Arial"/>
            </a:rPr>
            <a:t>
</a:t>
          </a:r>
          <a:r>
            <a:rPr lang="en-US" cap="none" sz="800" b="0" i="0" u="none" baseline="0">
              <a:solidFill>
                <a:srgbClr val="8D2300"/>
              </a:solidFill>
              <a:latin typeface="Arial"/>
              <a:ea typeface="Arial"/>
              <a:cs typeface="Arial"/>
            </a:rPr>
            <a:t>If facilities administer more than one posttest during a student's stay, only the results of the most recent posttest should be used.</a:t>
          </a:r>
        </a:p>
      </xdr:txBody>
    </xdr:sp>
    <xdr:clientData/>
  </xdr:twoCellAnchor>
  <xdr:twoCellAnchor editAs="absolute">
    <xdr:from>
      <xdr:col>1</xdr:col>
      <xdr:colOff>0</xdr:colOff>
      <xdr:row>2</xdr:row>
      <xdr:rowOff>0</xdr:rowOff>
    </xdr:from>
    <xdr:to>
      <xdr:col>1</xdr:col>
      <xdr:colOff>3076575</xdr:colOff>
      <xdr:row>3</xdr:row>
      <xdr:rowOff>1104900</xdr:rowOff>
    </xdr:to>
    <xdr:sp>
      <xdr:nvSpPr>
        <xdr:cNvPr id="2" name="Text Box 533"/>
        <xdr:cNvSpPr txBox="1">
          <a:spLocks noChangeArrowheads="1"/>
        </xdr:cNvSpPr>
      </xdr:nvSpPr>
      <xdr:spPr>
        <a:xfrm>
          <a:off x="247650" y="428625"/>
          <a:ext cx="3076575" cy="2114550"/>
        </a:xfrm>
        <a:prstGeom prst="rect">
          <a:avLst/>
        </a:prstGeom>
        <a:solidFill>
          <a:srgbClr val="EFE3C8"/>
        </a:solidFill>
        <a:ln w="19050" cmpd="sng">
          <a:solidFill>
            <a:srgbClr val="800000"/>
          </a:solidFill>
          <a:headEnd type="none"/>
          <a:tailEnd type="none"/>
        </a:ln>
      </xdr:spPr>
      <xdr:txBody>
        <a:bodyPr vertOverflow="clip" wrap="square"/>
        <a:p>
          <a:pPr algn="l">
            <a:defRPr/>
          </a:pPr>
          <a:r>
            <a:rPr lang="en-US" cap="none" sz="800" b="1" i="0" u="none" baseline="0">
              <a:solidFill>
                <a:srgbClr val="8D2300"/>
              </a:solidFill>
              <a:latin typeface="Arial"/>
              <a:ea typeface="Arial"/>
              <a:cs typeface="Arial"/>
            </a:rPr>
            <a:t>Long-term students</a:t>
          </a:r>
          <a:r>
            <a:rPr lang="en-US" cap="none" sz="800" b="0" i="0" u="none" baseline="0">
              <a:solidFill>
                <a:srgbClr val="8D2300"/>
              </a:solidFill>
              <a:latin typeface="Arial"/>
              <a:ea typeface="Arial"/>
              <a:cs typeface="Arial"/>
            </a:rPr>
            <a:t>
</a:t>
          </a:r>
          <a:r>
            <a:rPr lang="en-US" cap="none" sz="800" b="0" i="0" u="none" baseline="0">
              <a:solidFill>
                <a:srgbClr val="8D2300"/>
              </a:solidFill>
              <a:latin typeface="Arial"/>
              <a:ea typeface="Arial"/>
              <a:cs typeface="Arial"/>
            </a:rPr>
            <a:t>Only students who have been in the facility or program for at least 90 consecutive calendar days should be included in the academic performance counts. Do not add two or more visits together to obtain a 90-day enrollment. If students have taken more than one posttest, report only the results of the most recent test.
</a:t>
          </a:r>
          <a:r>
            <a:rPr lang="en-US" cap="none" sz="800" b="0" i="0" u="none" baseline="0">
              <a:solidFill>
                <a:srgbClr val="8D2300"/>
              </a:solidFill>
              <a:latin typeface="Arial"/>
              <a:ea typeface="Arial"/>
              <a:cs typeface="Arial"/>
            </a:rPr>
            <a:t>
</a:t>
          </a:r>
          <a:r>
            <a:rPr lang="en-US" cap="none" sz="800" b="1" i="0" u="none" baseline="0">
              <a:solidFill>
                <a:srgbClr val="8D2300"/>
              </a:solidFill>
              <a:latin typeface="Arial"/>
              <a:ea typeface="Arial"/>
              <a:cs typeface="Arial"/>
            </a:rPr>
            <a:t>   Note:</a:t>
          </a:r>
          <a:r>
            <a:rPr lang="en-US" cap="none" sz="800" b="0" i="0" u="none" baseline="0">
              <a:solidFill>
                <a:srgbClr val="8D2300"/>
              </a:solidFill>
              <a:latin typeface="Arial"/>
              <a:ea typeface="Arial"/>
              <a:cs typeface="Arial"/>
            </a:rPr>
            <a:t> If you have students whose enrollment spans multiple
</a:t>
          </a:r>
          <a:r>
            <a:rPr lang="en-US" cap="none" sz="800" b="0" i="0" u="none" baseline="0">
              <a:solidFill>
                <a:srgbClr val="8D2300"/>
              </a:solidFill>
              <a:latin typeface="Arial"/>
              <a:ea typeface="Arial"/>
              <a:cs typeface="Arial"/>
            </a:rPr>
            <a:t>   report periods, check with your Title I, Part D Coordinator
</a:t>
          </a:r>
          <a:r>
            <a:rPr lang="en-US" cap="none" sz="800" b="0" i="0" u="none" baseline="0">
              <a:solidFill>
                <a:srgbClr val="8D2300"/>
              </a:solidFill>
              <a:latin typeface="Arial"/>
              <a:ea typeface="Arial"/>
              <a:cs typeface="Arial"/>
            </a:rPr>
            <a:t>   which year their performance should be reported in.
</a:t>
          </a:r>
          <a:r>
            <a:rPr lang="en-US" cap="none" sz="800" b="0" i="0" u="none" baseline="0">
              <a:solidFill>
                <a:srgbClr val="8D2300"/>
              </a:solidFill>
              <a:latin typeface="Arial"/>
              <a:ea typeface="Arial"/>
              <a:cs typeface="Arial"/>
            </a:rPr>
            <a:t>
</a:t>
          </a:r>
          <a:r>
            <a:rPr lang="en-US" cap="none" sz="800" b="0" i="0" u="none" baseline="0">
              <a:solidFill>
                <a:srgbClr val="800000"/>
              </a:solidFill>
              <a:latin typeface="Arial"/>
              <a:ea typeface="Arial"/>
              <a:cs typeface="Arial"/>
            </a:rPr>
            <a:t>Long-term stays in detention facilities are rare but should be included if they occurred. If pre-posttesting was conducted for students in Other programs and student performance was not otherwise captured through their regular district programs, those data should be included as well.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C11"/>
  <sheetViews>
    <sheetView showGridLines="0" showRowColHeaders="0" zoomScalePageLayoutView="0" workbookViewId="0" topLeftCell="A1">
      <selection activeCell="A1" sqref="A1"/>
    </sheetView>
  </sheetViews>
  <sheetFormatPr defaultColWidth="9.140625" defaultRowHeight="12.75"/>
  <cols>
    <col min="1" max="1" width="58.57421875" style="0" customWidth="1"/>
    <col min="2" max="2" width="4.28125" style="0" customWidth="1"/>
    <col min="3" max="3" width="58.57421875" style="0" customWidth="1"/>
    <col min="4" max="4" width="60.57421875" style="0" customWidth="1"/>
  </cols>
  <sheetData>
    <row r="1" spans="1:2" s="17" customFormat="1" ht="24.75">
      <c r="A1" s="116" t="s">
        <v>104</v>
      </c>
      <c r="B1" s="116"/>
    </row>
    <row r="2" spans="1:2" s="17" customFormat="1" ht="15">
      <c r="A2" s="117" t="s">
        <v>230</v>
      </c>
      <c r="B2" s="117"/>
    </row>
    <row r="3" spans="1:2" s="17" customFormat="1" ht="15">
      <c r="A3" s="117"/>
      <c r="B3" s="117"/>
    </row>
    <row r="4" spans="1:3" s="17" customFormat="1" ht="73.5" customHeight="1">
      <c r="A4" s="313" t="s">
        <v>121</v>
      </c>
      <c r="B4" s="314"/>
      <c r="C4" s="314"/>
    </row>
    <row r="5" s="17" customFormat="1" ht="12.75"/>
    <row r="6" spans="1:3" s="17" customFormat="1" ht="57" customHeight="1">
      <c r="A6" s="118" t="s">
        <v>98</v>
      </c>
      <c r="B6" s="118"/>
      <c r="C6" s="118" t="s">
        <v>130</v>
      </c>
    </row>
    <row r="7" s="17" customFormat="1" ht="12.75">
      <c r="C7" s="119"/>
    </row>
    <row r="8" spans="1:3" s="17" customFormat="1" ht="14.25">
      <c r="A8" s="120" t="s">
        <v>96</v>
      </c>
      <c r="B8" s="120"/>
      <c r="C8" s="120" t="s">
        <v>97</v>
      </c>
    </row>
    <row r="9" spans="1:3" s="17" customFormat="1" ht="75" customHeight="1">
      <c r="A9" s="121" t="s">
        <v>93</v>
      </c>
      <c r="B9" s="121"/>
      <c r="C9" s="121" t="s">
        <v>124</v>
      </c>
    </row>
    <row r="10" spans="1:3" s="17" customFormat="1" ht="14.25" customHeight="1">
      <c r="A10" s="315" t="s">
        <v>94</v>
      </c>
      <c r="B10" s="315"/>
      <c r="C10" s="316"/>
    </row>
    <row r="11" spans="1:2" s="17" customFormat="1" ht="14.25">
      <c r="A11" s="120"/>
      <c r="B11" s="120"/>
    </row>
  </sheetData>
  <sheetProtection sheet="1" selectLockedCells="1"/>
  <mergeCells count="2">
    <mergeCell ref="A4:C4"/>
    <mergeCell ref="A10:C10"/>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codeName="Sheet8"/>
  <dimension ref="A1:C44"/>
  <sheetViews>
    <sheetView showRowColHeaders="0" zoomScalePageLayoutView="0" workbookViewId="0" topLeftCell="A18">
      <selection activeCell="D1" sqref="D1"/>
    </sheetView>
  </sheetViews>
  <sheetFormatPr defaultColWidth="9.140625" defaultRowHeight="12.75"/>
  <cols>
    <col min="1" max="1" width="22.28125" style="104" bestFit="1" customWidth="1"/>
    <col min="2" max="2" width="39.28125" style="0" customWidth="1"/>
  </cols>
  <sheetData>
    <row r="1" ht="24.75">
      <c r="A1" s="3" t="s">
        <v>66</v>
      </c>
    </row>
    <row r="2" spans="1:3" ht="51">
      <c r="A2" s="103" t="s">
        <v>15</v>
      </c>
      <c r="B2" s="102" t="s">
        <v>50</v>
      </c>
      <c r="C2" s="102"/>
    </row>
    <row r="3" spans="1:3" ht="12.75">
      <c r="A3" s="103" t="s">
        <v>67</v>
      </c>
      <c r="B3" s="102"/>
      <c r="C3" s="102"/>
    </row>
    <row r="4" spans="1:3" ht="102">
      <c r="A4" s="103" t="s">
        <v>67</v>
      </c>
      <c r="B4" s="102" t="s">
        <v>60</v>
      </c>
      <c r="C4" s="102"/>
    </row>
    <row r="5" spans="1:3" ht="12.75">
      <c r="A5" s="103" t="s">
        <v>67</v>
      </c>
      <c r="B5" s="102"/>
      <c r="C5" s="102"/>
    </row>
    <row r="6" spans="1:3" ht="127.5">
      <c r="A6" s="103" t="s">
        <v>68</v>
      </c>
      <c r="B6" s="102" t="s">
        <v>51</v>
      </c>
      <c r="C6" s="102"/>
    </row>
    <row r="7" spans="1:3" ht="12.75">
      <c r="A7" s="103" t="s">
        <v>67</v>
      </c>
      <c r="B7" s="102"/>
      <c r="C7" s="102"/>
    </row>
    <row r="8" spans="1:3" ht="76.5">
      <c r="A8" s="103" t="s">
        <v>67</v>
      </c>
      <c r="B8" s="102" t="s">
        <v>61</v>
      </c>
      <c r="C8" s="102"/>
    </row>
    <row r="9" spans="1:3" ht="12.75">
      <c r="A9" s="103" t="s">
        <v>67</v>
      </c>
      <c r="B9" s="102" t="s">
        <v>52</v>
      </c>
      <c r="C9" s="102"/>
    </row>
    <row r="10" spans="1:3" ht="12.75">
      <c r="A10" s="103" t="s">
        <v>67</v>
      </c>
      <c r="B10" s="102"/>
      <c r="C10" s="102"/>
    </row>
    <row r="11" spans="1:3" ht="114.75">
      <c r="A11" s="103" t="s">
        <v>14</v>
      </c>
      <c r="B11" s="102" t="s">
        <v>53</v>
      </c>
      <c r="C11" s="102"/>
    </row>
    <row r="12" spans="1:3" ht="12.75">
      <c r="A12" s="103" t="s">
        <v>67</v>
      </c>
      <c r="B12" s="102"/>
      <c r="C12" s="102"/>
    </row>
    <row r="13" spans="1:3" ht="51">
      <c r="A13" s="103" t="s">
        <v>67</v>
      </c>
      <c r="B13" s="102" t="s">
        <v>62</v>
      </c>
      <c r="C13" s="102"/>
    </row>
    <row r="14" spans="1:3" ht="12.75">
      <c r="A14" s="103" t="s">
        <v>67</v>
      </c>
      <c r="B14" s="102"/>
      <c r="C14" s="102"/>
    </row>
    <row r="15" spans="1:3" ht="51">
      <c r="A15" s="103" t="s">
        <v>54</v>
      </c>
      <c r="B15" s="102" t="s">
        <v>55</v>
      </c>
      <c r="C15" s="102"/>
    </row>
    <row r="16" spans="1:3" ht="12.75">
      <c r="A16" s="103" t="s">
        <v>67</v>
      </c>
      <c r="B16" s="102"/>
      <c r="C16" s="102"/>
    </row>
    <row r="17" spans="1:3" ht="63.75">
      <c r="A17" s="103" t="s">
        <v>56</v>
      </c>
      <c r="B17" s="102" t="s">
        <v>57</v>
      </c>
      <c r="C17" s="102"/>
    </row>
    <row r="18" spans="1:3" ht="12.75">
      <c r="A18" s="103" t="s">
        <v>67</v>
      </c>
      <c r="B18" s="102"/>
      <c r="C18" s="102"/>
    </row>
    <row r="19" spans="1:3" ht="140.25">
      <c r="A19" s="103" t="s">
        <v>12</v>
      </c>
      <c r="B19" s="102" t="s">
        <v>63</v>
      </c>
      <c r="C19" s="102"/>
    </row>
    <row r="20" spans="1:3" ht="12.75">
      <c r="A20" s="103" t="s">
        <v>67</v>
      </c>
      <c r="B20" s="102"/>
      <c r="C20" s="102"/>
    </row>
    <row r="21" spans="1:3" ht="38.25">
      <c r="A21" s="103" t="s">
        <v>67</v>
      </c>
      <c r="B21" s="102" t="s">
        <v>64</v>
      </c>
      <c r="C21" s="102"/>
    </row>
    <row r="22" spans="1:3" ht="12.75">
      <c r="A22" s="103" t="s">
        <v>67</v>
      </c>
      <c r="B22" s="102"/>
      <c r="C22" s="102"/>
    </row>
    <row r="23" spans="1:3" ht="102">
      <c r="A23" s="103" t="s">
        <v>16</v>
      </c>
      <c r="B23" s="102" t="s">
        <v>58</v>
      </c>
      <c r="C23" s="102"/>
    </row>
    <row r="24" spans="1:3" ht="12.75">
      <c r="A24" s="103" t="s">
        <v>67</v>
      </c>
      <c r="B24" s="102"/>
      <c r="C24" s="102"/>
    </row>
    <row r="25" spans="1:3" ht="25.5">
      <c r="A25" s="103" t="s">
        <v>67</v>
      </c>
      <c r="B25" s="102" t="s">
        <v>65</v>
      </c>
      <c r="C25" s="102"/>
    </row>
    <row r="26" spans="1:3" ht="12.75">
      <c r="A26" s="103" t="s">
        <v>67</v>
      </c>
      <c r="B26" s="102"/>
      <c r="C26" s="102"/>
    </row>
    <row r="27" spans="1:3" ht="12.75">
      <c r="A27" s="103" t="s">
        <v>41</v>
      </c>
      <c r="B27" s="216" t="s">
        <v>213</v>
      </c>
      <c r="C27" s="102"/>
    </row>
    <row r="28" spans="1:3" ht="12.75">
      <c r="A28" s="103" t="s">
        <v>67</v>
      </c>
      <c r="B28" s="102"/>
      <c r="C28" s="102"/>
    </row>
    <row r="29" spans="1:3" ht="51">
      <c r="A29" s="103" t="s">
        <v>69</v>
      </c>
      <c r="B29" s="102" t="s">
        <v>59</v>
      </c>
      <c r="C29" s="102"/>
    </row>
    <row r="30" spans="1:2" ht="12.75">
      <c r="A30" s="104" t="s">
        <v>67</v>
      </c>
      <c r="B30" s="102"/>
    </row>
    <row r="31" ht="12.75">
      <c r="B31" s="102"/>
    </row>
    <row r="32" ht="12.75">
      <c r="B32" s="102"/>
    </row>
    <row r="33" ht="12.75">
      <c r="B33" s="102"/>
    </row>
    <row r="34" ht="12.75">
      <c r="B34" s="102"/>
    </row>
    <row r="35" ht="12.75">
      <c r="B35" s="102"/>
    </row>
    <row r="36" ht="12.75">
      <c r="B36" s="102"/>
    </row>
    <row r="37" ht="12.75">
      <c r="B37" s="102"/>
    </row>
    <row r="38" ht="12.75">
      <c r="B38" s="102"/>
    </row>
    <row r="39" ht="12.75">
      <c r="B39" s="102"/>
    </row>
    <row r="40" ht="12.75">
      <c r="B40" s="102"/>
    </row>
    <row r="41" ht="12.75">
      <c r="B41" s="102"/>
    </row>
    <row r="42" ht="12.75">
      <c r="B42" s="102"/>
    </row>
    <row r="43" ht="12.75">
      <c r="B43" s="102"/>
    </row>
    <row r="44" ht="12.75">
      <c r="B44" s="102"/>
    </row>
  </sheetData>
  <sheetProtection sheet="1" objects="1" scenarios="1" selectLockedCells="1"/>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91"/>
  <dimension ref="A1:E12"/>
  <sheetViews>
    <sheetView zoomScalePageLayoutView="0" workbookViewId="0" topLeftCell="A1">
      <selection activeCell="A1" sqref="A1"/>
    </sheetView>
  </sheetViews>
  <sheetFormatPr defaultColWidth="9.140625" defaultRowHeight="12.75"/>
  <sheetData>
    <row r="1" spans="1:5" ht="12.75">
      <c r="A1" s="1" t="s">
        <v>17</v>
      </c>
      <c r="B1" s="1" t="s">
        <v>18</v>
      </c>
      <c r="C1" s="1" t="s">
        <v>19</v>
      </c>
      <c r="D1" s="1" t="s">
        <v>20</v>
      </c>
      <c r="E1" s="1" t="s">
        <v>21</v>
      </c>
    </row>
    <row r="2" spans="1:5" ht="12.75">
      <c r="A2" t="s">
        <v>12</v>
      </c>
      <c r="B2" t="str">
        <f>IF('2.4.1.1 Programs and Facilities'!$C$12=A2,A3,A2)</f>
        <v>Neglected Programs</v>
      </c>
      <c r="C2" t="str">
        <f>IF('2.4.1.1 Programs and Facilities'!$D$12=B2,B3,B2)</f>
        <v>Neglected Programs</v>
      </c>
      <c r="D2" t="str">
        <f>IF('2.4.1.1 Programs and Facilities'!$E$12=C2,C3,C2)</f>
        <v>Neglected Programs</v>
      </c>
      <c r="E2" t="str">
        <f>IF('2.4.1.1 Programs and Facilities'!$F$12=D2,D3,D2)</f>
        <v>Neglected Programs</v>
      </c>
    </row>
    <row r="3" spans="1:4" ht="12.75">
      <c r="A3" s="2" t="s">
        <v>14</v>
      </c>
      <c r="B3" t="str">
        <f>IF(OR('2.4.1.1 Programs and Facilities'!$C$12=A3,B2=A3),A4,A3)</f>
        <v>Juvenile Corrections</v>
      </c>
      <c r="C3" t="str">
        <f>IF(OR('2.4.1.1 Programs and Facilities'!$D$12=B3,C2=B3),B4,B3)</f>
        <v>Juvenile Corrections</v>
      </c>
      <c r="D3" t="str">
        <f>IF(OR('2.4.1.1 Programs and Facilities'!$E$12=C3,D2=C3),C4,C3)</f>
        <v>Juvenile Corrections</v>
      </c>
    </row>
    <row r="4" spans="1:3" ht="12.75">
      <c r="A4" t="s">
        <v>13</v>
      </c>
      <c r="B4" t="str">
        <f>IF(OR('2.4.1.1 Programs and Facilities'!$C$12=A4,B3=A4),A5,A4)</f>
        <v>Juvenile Detention</v>
      </c>
      <c r="C4" t="str">
        <f>IF(OR('2.4.1.1 Programs and Facilities'!$D$12=B4,C3=B4),B5,B4)</f>
        <v>Juvenile Detention</v>
      </c>
    </row>
    <row r="5" spans="1:2" ht="12.75">
      <c r="A5" t="s">
        <v>15</v>
      </c>
      <c r="B5" t="str">
        <f>IF(OR('2.4.1.1 Programs and Facilities'!$C$12=A5,B4=A5),A6,A5)</f>
        <v>Adult Corrections</v>
      </c>
    </row>
    <row r="6" ht="12.75">
      <c r="A6" t="s">
        <v>16</v>
      </c>
    </row>
    <row r="8" ht="12.75">
      <c r="A8" s="1" t="s">
        <v>22</v>
      </c>
    </row>
    <row r="9" ht="12.75">
      <c r="A9">
        <v>2</v>
      </c>
    </row>
    <row r="10" ht="12.75">
      <c r="A10">
        <v>3</v>
      </c>
    </row>
    <row r="11" ht="12.75">
      <c r="A11">
        <v>4</v>
      </c>
    </row>
    <row r="12" ht="12.75">
      <c r="A12">
        <v>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E15"/>
  <sheetViews>
    <sheetView showGridLines="0" showRowColHeaders="0" tabSelected="1" zoomScalePageLayoutView="0" workbookViewId="0" topLeftCell="A1">
      <selection activeCell="A1" sqref="A1"/>
    </sheetView>
  </sheetViews>
  <sheetFormatPr defaultColWidth="9.140625" defaultRowHeight="12.75"/>
  <cols>
    <col min="1" max="1" width="58.57421875" style="17" customWidth="1"/>
    <col min="2" max="2" width="4.28125" style="17" customWidth="1"/>
    <col min="3" max="3" width="58.57421875" style="17" customWidth="1"/>
    <col min="4" max="4" width="60.57421875" style="17" customWidth="1"/>
    <col min="5" max="16384" width="9.140625" style="17" customWidth="1"/>
  </cols>
  <sheetData>
    <row r="1" spans="1:2" ht="24.75">
      <c r="A1" s="116" t="s">
        <v>104</v>
      </c>
      <c r="B1" s="116"/>
    </row>
    <row r="2" spans="1:2" ht="15">
      <c r="A2" s="117" t="s">
        <v>230</v>
      </c>
      <c r="B2" s="117"/>
    </row>
    <row r="3" spans="1:2" ht="15">
      <c r="A3" s="117"/>
      <c r="B3" s="117"/>
    </row>
    <row r="4" spans="1:3" ht="73.5" customHeight="1">
      <c r="A4" s="313" t="s">
        <v>121</v>
      </c>
      <c r="B4" s="314"/>
      <c r="C4" s="314"/>
    </row>
    <row r="5" spans="1:2" ht="14.25">
      <c r="A5" s="120"/>
      <c r="B5" s="120"/>
    </row>
    <row r="6" spans="1:4" ht="14.25">
      <c r="A6" s="122" t="s">
        <v>49</v>
      </c>
      <c r="B6" s="122"/>
      <c r="C6" s="120" t="s">
        <v>95</v>
      </c>
      <c r="D6" s="120"/>
    </row>
    <row r="7" spans="1:4" ht="75.75" customHeight="1">
      <c r="A7" s="123" t="s">
        <v>128</v>
      </c>
      <c r="B7" s="123"/>
      <c r="C7" s="121" t="s">
        <v>123</v>
      </c>
      <c r="D7" s="121"/>
    </row>
    <row r="8" spans="1:4" ht="60">
      <c r="A8" s="123"/>
      <c r="C8" s="121" t="s">
        <v>133</v>
      </c>
      <c r="D8" s="124"/>
    </row>
    <row r="9" spans="1:4" ht="15">
      <c r="A9" s="123"/>
      <c r="C9" s="121" t="s">
        <v>105</v>
      </c>
      <c r="D9" s="124"/>
    </row>
    <row r="10" spans="1:5" ht="15">
      <c r="A10" s="125" t="s">
        <v>41</v>
      </c>
      <c r="B10" s="126"/>
      <c r="C10" s="121" t="s">
        <v>106</v>
      </c>
      <c r="D10" s="124"/>
      <c r="E10" s="124"/>
    </row>
    <row r="11" spans="1:4" ht="15" customHeight="1">
      <c r="A11" s="123" t="s">
        <v>231</v>
      </c>
      <c r="B11" s="121"/>
      <c r="C11" s="121" t="s">
        <v>107</v>
      </c>
      <c r="D11" s="124"/>
    </row>
    <row r="12" spans="1:4" ht="45">
      <c r="A12" s="121"/>
      <c r="C12" s="121" t="s">
        <v>108</v>
      </c>
      <c r="D12" s="121"/>
    </row>
    <row r="13" ht="30">
      <c r="C13" s="123" t="s">
        <v>120</v>
      </c>
    </row>
    <row r="14" ht="55.5" customHeight="1">
      <c r="C14" s="118" t="s">
        <v>127</v>
      </c>
    </row>
    <row r="15" ht="30">
      <c r="C15" s="145" t="s">
        <v>134</v>
      </c>
    </row>
  </sheetData>
  <sheetProtection sheet="1" selectLockedCells="1"/>
  <mergeCells count="1">
    <mergeCell ref="A4:C4"/>
  </mergeCells>
  <dataValidations count="16">
    <dataValidation errorStyle="warning" type="custom" showInputMessage="1" showErrorMessage="1" promptTitle="Number Testing Below Entry (R)" prompt="The number of long-term students testing below grade level upon entry into the facility or program.  This serves as a contextual variable for the rest of the questions in this table." error="The number of long-term students testing below grade level must not exceed the total number of long-term students in the program/facility." sqref="C14">
      <formula1>AND(LEN(C14)&gt;0,C$14&lt;=D$12)</formula1>
    </dataValidation>
    <dataValidation errorStyle="warning" type="custom" showInputMessage="1" showErrorMessage="1" promptTitle="Number with Complete Data (R)" prompt="The number of long-term students for whom a complete set of pre- and posttest data are available. This serves as a reference value for the rest of the questions in the table." error="The number of long-term students with complete pre-posttest data must not exceed the total number of long-term students in the program/facility." sqref="C15">
      <formula1>AND(LEN(C15)&gt;0,C$15&lt;=D$12)</formula1>
    </dataValidation>
    <dataValidation errorStyle="warning" type="custom" operator="lessThanOrEqual" showInputMessage="1" showErrorMessage="1" promptTitle="Negative Change" prompt="The number of long-term students who scored lower on their posttests than on their pretests." error="The number of long-term students who scored lower on their posttests than on their pretests must not exceed the total number of long-term students in the program/facility." sqref="C16">
      <formula1>AND(LEN(C16)&gt;0,C16&lt;=C$15)</formula1>
    </dataValidation>
    <dataValidation errorStyle="warning" type="custom" operator="lessThanOrEqual" showInputMessage="1" showErrorMessage="1" promptTitle="No Change" prompt="The number of long-term students whose scores did not change between their pretests and their posttests." error="The number of long-term students whose scores did not change between their pretests and their posttests must not exceed the total number of long-term students in the program/facility." sqref="C17">
      <formula1>AND(LEN(C17)&gt;0,C17&lt;=C$15)</formula1>
    </dataValidation>
    <dataValidation errorStyle="warning" type="custom" operator="lessThanOrEqual" showInputMessage="1" showErrorMessage="1" promptTitle="Positive Change: Up to 1/2 Grade" prompt="The number of long-term students who scored up to half a grade level higher on their posttests than on their pretests. This number should not include students already counted in row 3 or 4." error="The number of long-term students who scored up to half a grade level higher on their posttests than on their pretests must not exceed the total number of long-term students in the program/facility." sqref="C18">
      <formula1>AND(LEN(C18)&gt;0,C18&lt;=C$15)</formula1>
    </dataValidation>
    <dataValidation errorStyle="warning" type="custom" operator="lessThanOrEqual" showInputMessage="1" showErrorMessage="1" promptTitle="Positive Change: 1/2 to 1 Grade" prompt="The number of students who scored between half a grade and one full grade level higher on their posttests than on their pretests. This number should not include students already counted in row 3, 4 or 5." error="The number of students who scored between half a grade and one full grade level higher on their posttests than on their pretests must not exceed the total number of long-term students in the program/facility." sqref="C19">
      <formula1>AND(LEN(C19)&gt;0,C19&lt;=C$15)</formula1>
    </dataValidation>
    <dataValidation errorStyle="warning" type="custom" operator="equal" showInputMessage="1" showErrorMessage="1" promptTitle="Positive Change: &gt; 1 Grade" prompt="The number of students who scored more than one full grade level higher on their posttests than on their pretests. This number should not include students counted in row 3, 4, 5, or 6." error="False" sqref="C20">
      <formula1>AND(LEN(C20)&gt;0,C20&lt;=C$15)</formula1>
    </dataValidation>
    <dataValidation errorStyle="warning" type="whole" operator="equal" allowBlank="1" promptTitle="False" prompt="False" errorTitle="False" error="False" sqref="C21">
      <formula1>C$15</formula1>
    </dataValidation>
    <dataValidation errorStyle="warning" type="custom" showInputMessage="1" showErrorMessage="1" promptTitle="Number Testing Below Entry (M)" prompt="The number of long-term students testing below grade level upon entry into the facility or program.  This serves as a contextual variable for the rest of the questions in this table." error="The number of long-term students testing below grade level must not exceed the total number of long-term students in the program/facility." sqref="D14">
      <formula1>AND(LEN(D14)&gt;0,D$14&lt;=D$12)</formula1>
    </dataValidation>
    <dataValidation errorStyle="warning" type="custom" showInputMessage="1" showErrorMessage="1" promptTitle="Number with Complete Data (M)" prompt="The number of long-term students for whom a complete set of pre- and posttest data are available. This serves as a reference value for the rest of the questions in the table." error="The number of long-term students with complete pre-posttest data must not exceed the total number of long-term students in the program/facility." sqref="D15">
      <formula1>AND(LEN(D15)&gt;0,D$15&lt;=D$12)</formula1>
    </dataValidation>
    <dataValidation errorStyle="warning" type="custom" operator="lessThanOrEqual" showInputMessage="1" showErrorMessage="1" promptTitle="Negative Change" prompt="The number of long-term students who scored lower on their posttests than on their pretests." error="The number of long-term students who scored lower on their posttests than on their pretests must not exceed the total number of long-term students in the program/facility." sqref="D16">
      <formula1>AND(LEN(D16)&gt;0,D16&lt;=D$15)</formula1>
    </dataValidation>
    <dataValidation errorStyle="warning" type="custom" operator="lessThanOrEqual" showInputMessage="1" showErrorMessage="1" promptTitle="No Change" prompt="The number of long-term students whose scores did not change between their pretests and their posttests." error="The number of long-term students whose scores did not change between their pretests and their posttests must not exceed the total number of long-term students in the program/facility." sqref="D17">
      <formula1>AND(LEN(D17)&gt;0,D17&lt;=D$15)</formula1>
    </dataValidation>
    <dataValidation errorStyle="warning" type="custom" operator="lessThanOrEqual" showInputMessage="1" showErrorMessage="1" promptTitle="Positive Change: Up to 1/2 Grade" prompt="The number of long-term students who scored up to half a grade level higher on their posttests than on their pretests. This number should not include students already counted in row 3 or 4." error="The number of long-term students who scored up to half a grade level higher on their posttests than on their pretests must not exceed the total number of long-term students in the program/facility." sqref="D18">
      <formula1>AND(LEN(D18)&gt;0,D18&lt;=D$15)</formula1>
    </dataValidation>
    <dataValidation errorStyle="warning" type="custom" operator="lessThanOrEqual" showInputMessage="1" showErrorMessage="1" promptTitle="Positive Change: 1/2 to 1 Grade" prompt="The number of students who scored between half a grade and one full grade level higher on their posttests than on their pretests. This number should not include students already counted in row 3, 4 or 5." error="The number of students who scored between half a grade and one full grade level higher on their posttests than on their pretests must not exceed the total number of long-term students in the program/facility." sqref="D19">
      <formula1>AND(LEN(D19)&gt;0,D19&lt;=D$15)</formula1>
    </dataValidation>
    <dataValidation errorStyle="warning" type="custom" operator="equal" showInputMessage="1" showErrorMessage="1" promptTitle="Positive Change: &gt; 1 Grade" prompt="The number of students who scored more than one full grade level higher on their posttests than on their pretests. This number should not include students counted in row 3, 4, 5, or 6." error="The number of students who scored more than one full grade level higher on their posttests than on their pretests must not exceed the total number of long-term students in the program/facility." sqref="D20">
      <formula1>AND(LEN(D20)&gt;0,D20&lt;=D$15)</formula1>
    </dataValidation>
    <dataValidation errorStyle="warning" type="whole" operator="equal" allowBlank="1" promptTitle="False" prompt="False" errorTitle="False" error="False" sqref="D21">
      <formula1>D$15</formula1>
    </dataValidation>
  </dataValidations>
  <printOptions/>
  <pageMargins left="0.75" right="0.75" top="1" bottom="1" header="0.5" footer="0.5"/>
  <pageSetup fitToHeight="1" fitToWidth="1" horizontalDpi="600" verticalDpi="600" orientation="landscape" scale="96" r:id="rId1"/>
</worksheet>
</file>

<file path=xl/worksheets/sheet3.xml><?xml version="1.0" encoding="utf-8"?>
<worksheet xmlns="http://schemas.openxmlformats.org/spreadsheetml/2006/main" xmlns:r="http://schemas.openxmlformats.org/officeDocument/2006/relationships">
  <sheetPr codeName="Sheet1"/>
  <dimension ref="A1:V55"/>
  <sheetViews>
    <sheetView showGridLines="0" showRowColHeaders="0" zoomScalePageLayoutView="0" workbookViewId="0" topLeftCell="A1">
      <selection activeCell="F3" sqref="F3:K3"/>
    </sheetView>
  </sheetViews>
  <sheetFormatPr defaultColWidth="0" defaultRowHeight="12.75" zeroHeight="1"/>
  <cols>
    <col min="1" max="1" width="3.7109375" style="72" customWidth="1"/>
    <col min="2" max="2" width="20.421875" style="72" customWidth="1"/>
    <col min="3" max="7" width="11.28125" style="17" customWidth="1"/>
    <col min="8" max="11" width="9.140625" style="17" customWidth="1"/>
    <col min="12" max="12" width="3.7109375" style="17" customWidth="1"/>
    <col min="13" max="16384" width="9.140625" style="17" hidden="1" customWidth="1"/>
  </cols>
  <sheetData>
    <row r="1" spans="1:21" ht="20.25" customHeight="1">
      <c r="A1" s="49"/>
      <c r="B1" s="5" t="s">
        <v>4</v>
      </c>
      <c r="C1" s="83"/>
      <c r="D1" s="83"/>
      <c r="E1" s="83"/>
      <c r="F1" s="83"/>
      <c r="G1" s="83"/>
      <c r="H1" s="83"/>
      <c r="I1" s="84"/>
      <c r="J1" s="5"/>
      <c r="K1" s="83"/>
      <c r="L1" s="61"/>
      <c r="M1" s="41"/>
      <c r="N1" s="41"/>
      <c r="O1" s="41"/>
      <c r="P1" s="41"/>
      <c r="Q1" s="41"/>
      <c r="R1" s="41"/>
      <c r="S1" s="41"/>
      <c r="T1" s="41"/>
      <c r="U1" s="41"/>
    </row>
    <row r="2" spans="2:21" s="49" customFormat="1" ht="12">
      <c r="B2" s="171"/>
      <c r="C2" s="171"/>
      <c r="D2" s="171"/>
      <c r="E2" s="171"/>
      <c r="F2" s="45"/>
      <c r="G2" s="62"/>
      <c r="I2" s="63"/>
      <c r="J2" s="63"/>
      <c r="K2" s="63"/>
      <c r="L2" s="47"/>
      <c r="M2" s="47"/>
      <c r="N2" s="47"/>
      <c r="O2" s="47"/>
      <c r="P2" s="47"/>
      <c r="Q2" s="47"/>
      <c r="R2" s="47"/>
      <c r="S2" s="47"/>
      <c r="T2" s="47"/>
      <c r="U2" s="47"/>
    </row>
    <row r="3" spans="1:21" s="66" customFormat="1" ht="13.5" customHeight="1">
      <c r="A3" s="49"/>
      <c r="B3" s="85" t="s">
        <v>44</v>
      </c>
      <c r="C3" s="82"/>
      <c r="D3" s="82"/>
      <c r="E3" s="82"/>
      <c r="F3" s="332"/>
      <c r="G3" s="333"/>
      <c r="H3" s="333"/>
      <c r="I3" s="333"/>
      <c r="J3" s="333"/>
      <c r="K3" s="334"/>
      <c r="L3" s="64"/>
      <c r="M3" s="65"/>
      <c r="N3" s="65"/>
      <c r="O3" s="65"/>
      <c r="P3" s="65"/>
      <c r="Q3" s="65"/>
      <c r="R3" s="65"/>
      <c r="S3" s="65"/>
      <c r="T3" s="65"/>
      <c r="U3" s="65"/>
    </row>
    <row r="4" spans="1:21" s="66" customFormat="1" ht="12.75">
      <c r="A4" s="49"/>
      <c r="B4" s="171"/>
      <c r="C4" s="171"/>
      <c r="D4" s="171"/>
      <c r="E4" s="50"/>
      <c r="F4" s="67"/>
      <c r="G4" s="68"/>
      <c r="H4" s="68"/>
      <c r="I4" s="68"/>
      <c r="J4" s="68"/>
      <c r="K4" s="68"/>
      <c r="L4" s="65"/>
      <c r="M4" s="65"/>
      <c r="N4" s="65"/>
      <c r="O4" s="65"/>
      <c r="P4" s="65"/>
      <c r="Q4" s="65"/>
      <c r="R4" s="65"/>
      <c r="S4" s="65"/>
      <c r="T4" s="65"/>
      <c r="U4" s="65"/>
    </row>
    <row r="5" spans="1:21" s="66" customFormat="1" ht="12.75">
      <c r="A5" s="49"/>
      <c r="B5" s="85" t="s">
        <v>45</v>
      </c>
      <c r="C5" s="85"/>
      <c r="D5" s="85"/>
      <c r="E5" s="85"/>
      <c r="F5" s="85"/>
      <c r="G5" s="85"/>
      <c r="H5" s="85"/>
      <c r="I5" s="85"/>
      <c r="J5" s="85"/>
      <c r="K5" s="4" t="s">
        <v>167</v>
      </c>
      <c r="L5" s="65"/>
      <c r="M5" s="65"/>
      <c r="N5" s="65"/>
      <c r="O5" s="65"/>
      <c r="P5" s="65"/>
      <c r="Q5" s="65"/>
      <c r="R5" s="65"/>
      <c r="S5" s="65"/>
      <c r="T5" s="65"/>
      <c r="U5" s="65"/>
    </row>
    <row r="6" spans="1:21" s="66" customFormat="1" ht="12.75">
      <c r="A6" s="49"/>
      <c r="B6" s="170"/>
      <c r="C6" s="171"/>
      <c r="D6" s="171"/>
      <c r="E6" s="172"/>
      <c r="F6" s="172"/>
      <c r="G6" s="170"/>
      <c r="I6" s="65"/>
      <c r="J6" s="65"/>
      <c r="K6" s="65"/>
      <c r="L6" s="65"/>
      <c r="M6" s="65"/>
      <c r="N6" s="65"/>
      <c r="O6" s="65"/>
      <c r="P6" s="65"/>
      <c r="Q6" s="65"/>
      <c r="R6" s="65"/>
      <c r="S6" s="65"/>
      <c r="T6" s="65"/>
      <c r="U6" s="65"/>
    </row>
    <row r="7" spans="1:21" s="66" customFormat="1" ht="12.75" customHeight="1" hidden="1">
      <c r="A7" s="49"/>
      <c r="B7" s="85">
        <f>IF($K$5="No","","2.1) Please indicate the number of programs that receive Title I, Part D funds:")</f>
      </c>
      <c r="C7" s="85"/>
      <c r="D7" s="85"/>
      <c r="E7" s="85"/>
      <c r="F7" s="85"/>
      <c r="G7" s="85"/>
      <c r="H7" s="194">
        <v>1</v>
      </c>
      <c r="I7" s="65"/>
      <c r="J7" s="65"/>
      <c r="K7" s="65"/>
      <c r="L7" s="65"/>
      <c r="M7" s="65"/>
      <c r="N7" s="65"/>
      <c r="O7" s="65"/>
      <c r="P7" s="65"/>
      <c r="Q7" s="65"/>
      <c r="R7" s="65"/>
      <c r="S7" s="65"/>
      <c r="T7" s="65"/>
      <c r="U7" s="65"/>
    </row>
    <row r="8" spans="1:21" s="66" customFormat="1" ht="12.75" hidden="1">
      <c r="A8" s="49"/>
      <c r="B8" s="49"/>
      <c r="C8" s="49"/>
      <c r="D8" s="49"/>
      <c r="E8" s="335"/>
      <c r="F8" s="335"/>
      <c r="G8" s="65"/>
      <c r="H8" s="65"/>
      <c r="I8" s="65"/>
      <c r="J8" s="65"/>
      <c r="K8" s="65"/>
      <c r="L8" s="65"/>
      <c r="M8" s="65"/>
      <c r="N8" s="65"/>
      <c r="O8" s="65"/>
      <c r="P8" s="65"/>
      <c r="Q8" s="65"/>
      <c r="R8" s="65"/>
      <c r="S8" s="65"/>
      <c r="T8" s="65"/>
      <c r="U8" s="65"/>
    </row>
    <row r="9" spans="1:21" s="66" customFormat="1" ht="25.5" customHeight="1" thickBot="1">
      <c r="A9" s="49"/>
      <c r="B9" s="330" t="str">
        <f>IF($K$5="Yes","3) How are your facilities classified by the US Department of Education for the purposes of funding?
(Neglected Programs, Juvenile Corrections, Juvenile Detention, Adult Corrections, Other Programs)","3) How is your facility classified by the US Department of Education for the purposes of funding?
(Neglected Programs, Juvenile Corrections, Juvenile Detention, Adult Corrections, Other Programs)")</f>
        <v>3) How is your facility classified by the US Department of Education for the purposes of funding?
(Neglected Programs, Juvenile Corrections, Juvenile Detention, Adult Corrections, Other Programs)</v>
      </c>
      <c r="C9" s="331"/>
      <c r="D9" s="331"/>
      <c r="E9" s="331"/>
      <c r="F9" s="331"/>
      <c r="G9" s="331"/>
      <c r="H9" s="331"/>
      <c r="I9" s="331"/>
      <c r="J9" s="169"/>
      <c r="K9" s="69"/>
      <c r="L9" s="65"/>
      <c r="M9" s="65"/>
      <c r="N9" s="65"/>
      <c r="O9" s="65"/>
      <c r="P9" s="65"/>
      <c r="Q9" s="65"/>
      <c r="R9" s="65"/>
      <c r="S9" s="65"/>
      <c r="T9" s="65"/>
      <c r="U9" s="65"/>
    </row>
    <row r="10" spans="2:21" s="66" customFormat="1" ht="47.25" customHeight="1" thickBot="1">
      <c r="B10" s="336" t="s">
        <v>34</v>
      </c>
      <c r="C10" s="337"/>
      <c r="D10" s="337"/>
      <c r="E10" s="338"/>
      <c r="F10" s="338"/>
      <c r="G10" s="338"/>
      <c r="H10" s="338"/>
      <c r="I10" s="338"/>
      <c r="J10" s="338"/>
      <c r="K10" s="339"/>
      <c r="L10" s="64"/>
      <c r="M10" s="65"/>
      <c r="N10" s="65"/>
      <c r="O10" s="65"/>
      <c r="P10" s="65"/>
      <c r="Q10" s="65"/>
      <c r="R10" s="65"/>
      <c r="S10" s="65"/>
      <c r="T10" s="65"/>
      <c r="U10" s="70"/>
    </row>
    <row r="11" spans="2:20" s="66" customFormat="1" ht="13.5" thickBot="1">
      <c r="B11" s="326">
        <f>IF($H$7&gt;=2,"Please fill in the cells below from left to right.","")</f>
      </c>
      <c r="C11" s="327"/>
      <c r="D11" s="327"/>
      <c r="E11" s="328"/>
      <c r="F11" s="328"/>
      <c r="G11" s="328"/>
      <c r="H11" s="328"/>
      <c r="I11" s="328"/>
      <c r="J11" s="328"/>
      <c r="K11" s="329"/>
      <c r="L11" s="64"/>
      <c r="M11" s="65"/>
      <c r="N11" s="65"/>
      <c r="O11" s="65"/>
      <c r="P11" s="65"/>
      <c r="Q11" s="65"/>
      <c r="R11" s="65"/>
      <c r="S11" s="65"/>
      <c r="T11" s="70"/>
    </row>
    <row r="12" spans="1:20" s="66" customFormat="1" ht="13.5" thickBot="1">
      <c r="A12" s="71"/>
      <c r="B12" s="98" t="s">
        <v>42</v>
      </c>
      <c r="C12" s="86"/>
      <c r="D12" s="195"/>
      <c r="E12" s="195"/>
      <c r="F12" s="196"/>
      <c r="G12" s="196"/>
      <c r="H12" s="68"/>
      <c r="I12" s="68"/>
      <c r="J12" s="68"/>
      <c r="K12" s="68"/>
      <c r="L12" s="65"/>
      <c r="M12" s="65"/>
      <c r="N12" s="65"/>
      <c r="O12" s="65"/>
      <c r="P12" s="65"/>
      <c r="Q12" s="65"/>
      <c r="R12" s="65"/>
      <c r="S12" s="65"/>
      <c r="T12" s="65"/>
    </row>
    <row r="13" spans="1:21" s="66" customFormat="1" ht="13.5" thickBot="1">
      <c r="A13" s="71"/>
      <c r="B13" s="141" t="s">
        <v>99</v>
      </c>
      <c r="C13" s="143"/>
      <c r="D13" s="143"/>
      <c r="E13" s="143"/>
      <c r="F13" s="143"/>
      <c r="G13" s="144"/>
      <c r="H13" s="174"/>
      <c r="I13" s="68"/>
      <c r="J13" s="68"/>
      <c r="K13" s="68"/>
      <c r="L13" s="65"/>
      <c r="M13" s="65"/>
      <c r="N13" s="65"/>
      <c r="O13" s="65"/>
      <c r="P13" s="65"/>
      <c r="Q13" s="65"/>
      <c r="R13" s="65"/>
      <c r="S13" s="65"/>
      <c r="T13" s="65"/>
      <c r="U13" s="65"/>
    </row>
    <row r="14" spans="1:20" s="66" customFormat="1" ht="12.75">
      <c r="A14" s="71"/>
      <c r="B14" s="98" t="s">
        <v>43</v>
      </c>
      <c r="C14" s="4"/>
      <c r="D14" s="195"/>
      <c r="E14" s="195"/>
      <c r="F14" s="196"/>
      <c r="G14" s="196"/>
      <c r="H14" s="68"/>
      <c r="I14" s="65"/>
      <c r="J14" s="65"/>
      <c r="K14" s="68"/>
      <c r="L14" s="65"/>
      <c r="M14" s="65"/>
      <c r="N14" s="65"/>
      <c r="O14" s="65"/>
      <c r="P14" s="65"/>
      <c r="Q14" s="65"/>
      <c r="R14" s="65"/>
      <c r="S14" s="65"/>
      <c r="T14" s="65"/>
    </row>
    <row r="15" spans="1:22" s="66" customFormat="1" ht="12.75">
      <c r="A15" s="79"/>
      <c r="B15" s="44"/>
      <c r="D15" s="44"/>
      <c r="E15" s="44"/>
      <c r="F15" s="44"/>
      <c r="G15" s="44"/>
      <c r="H15" s="65"/>
      <c r="I15" s="65"/>
      <c r="J15" s="65"/>
      <c r="K15" s="65"/>
      <c r="L15" s="65"/>
      <c r="M15" s="41"/>
      <c r="N15" s="41"/>
      <c r="O15" s="41"/>
      <c r="P15" s="41"/>
      <c r="Q15" s="41"/>
      <c r="R15" s="41"/>
      <c r="S15" s="41"/>
      <c r="T15" s="41"/>
      <c r="U15" s="65"/>
      <c r="V15" s="65"/>
    </row>
    <row r="16" spans="1:22" s="66" customFormat="1" ht="12.75">
      <c r="A16" s="79"/>
      <c r="B16" s="109" t="s">
        <v>35</v>
      </c>
      <c r="C16" s="317"/>
      <c r="D16" s="318"/>
      <c r="E16" s="318"/>
      <c r="F16" s="318"/>
      <c r="G16" s="319"/>
      <c r="H16" s="65"/>
      <c r="I16" s="65"/>
      <c r="J16" s="65"/>
      <c r="K16" s="65"/>
      <c r="L16" s="65"/>
      <c r="M16" s="41"/>
      <c r="N16" s="41"/>
      <c r="O16" s="41"/>
      <c r="P16" s="41"/>
      <c r="Q16" s="41"/>
      <c r="R16" s="41"/>
      <c r="S16" s="41"/>
      <c r="T16" s="41"/>
      <c r="U16" s="70"/>
      <c r="V16" s="70"/>
    </row>
    <row r="17" spans="1:22" s="66" customFormat="1" ht="12.75">
      <c r="A17" s="79"/>
      <c r="B17" s="41"/>
      <c r="C17" s="320"/>
      <c r="D17" s="321"/>
      <c r="E17" s="321"/>
      <c r="F17" s="321"/>
      <c r="G17" s="322"/>
      <c r="H17" s="65"/>
      <c r="I17" s="65"/>
      <c r="J17" s="65"/>
      <c r="K17" s="65"/>
      <c r="L17" s="65"/>
      <c r="M17" s="41"/>
      <c r="N17" s="41"/>
      <c r="O17" s="41"/>
      <c r="P17" s="41"/>
      <c r="Q17" s="41"/>
      <c r="R17" s="41"/>
      <c r="S17" s="41"/>
      <c r="T17" s="41"/>
      <c r="U17" s="70"/>
      <c r="V17" s="70"/>
    </row>
    <row r="18" spans="1:22" s="66" customFormat="1" ht="12.75">
      <c r="A18" s="79"/>
      <c r="B18" s="41"/>
      <c r="C18" s="320"/>
      <c r="D18" s="321"/>
      <c r="E18" s="321"/>
      <c r="F18" s="321"/>
      <c r="G18" s="322"/>
      <c r="H18" s="65"/>
      <c r="I18" s="65"/>
      <c r="J18" s="65"/>
      <c r="K18" s="65"/>
      <c r="L18" s="65"/>
      <c r="M18" s="41"/>
      <c r="N18" s="41"/>
      <c r="O18" s="41"/>
      <c r="P18" s="41"/>
      <c r="Q18" s="41"/>
      <c r="R18" s="41"/>
      <c r="S18" s="41"/>
      <c r="T18" s="41"/>
      <c r="U18" s="70"/>
      <c r="V18" s="70"/>
    </row>
    <row r="19" spans="1:20" ht="12.75">
      <c r="A19" s="61"/>
      <c r="B19" s="41"/>
      <c r="C19" s="323"/>
      <c r="D19" s="324"/>
      <c r="E19" s="324"/>
      <c r="F19" s="324"/>
      <c r="G19" s="325"/>
      <c r="H19" s="41"/>
      <c r="I19" s="41"/>
      <c r="J19" s="175"/>
      <c r="K19" s="41"/>
      <c r="L19" s="41"/>
      <c r="M19" s="41"/>
      <c r="N19" s="41"/>
      <c r="O19" s="41"/>
      <c r="P19" s="41"/>
      <c r="Q19" s="41"/>
      <c r="R19" s="41"/>
      <c r="S19" s="41"/>
      <c r="T19" s="41"/>
    </row>
    <row r="20" spans="1:20" ht="15" customHeight="1">
      <c r="A20" s="61"/>
      <c r="B20" s="173"/>
      <c r="D20" s="41"/>
      <c r="E20" s="41"/>
      <c r="F20" s="41"/>
      <c r="G20" s="41"/>
      <c r="H20" s="41"/>
      <c r="I20" s="41"/>
      <c r="K20" s="110" t="s">
        <v>122</v>
      </c>
      <c r="L20" s="41">
        <v>0</v>
      </c>
      <c r="M20" s="41"/>
      <c r="N20" s="41"/>
      <c r="O20" s="41"/>
      <c r="P20" s="41"/>
      <c r="Q20" s="41"/>
      <c r="R20" s="41"/>
      <c r="S20" s="41"/>
      <c r="T20" s="41"/>
    </row>
    <row r="21" spans="1:20" ht="12.75" hidden="1">
      <c r="A21" s="61"/>
      <c r="B21" s="61"/>
      <c r="C21" s="44"/>
      <c r="D21" s="41"/>
      <c r="E21" s="41"/>
      <c r="F21" s="41"/>
      <c r="G21" s="41"/>
      <c r="H21" s="41"/>
      <c r="I21" s="41"/>
      <c r="J21" s="41"/>
      <c r="K21" s="41"/>
      <c r="L21" s="41"/>
      <c r="M21" s="41"/>
      <c r="N21" s="41"/>
      <c r="O21" s="41"/>
      <c r="P21" s="41"/>
      <c r="Q21" s="41"/>
      <c r="R21" s="41"/>
      <c r="S21" s="41"/>
      <c r="T21" s="41"/>
    </row>
    <row r="22" spans="1:20" ht="12.75" hidden="1">
      <c r="A22" s="61"/>
      <c r="B22" s="61"/>
      <c r="D22" s="41"/>
      <c r="E22" s="41"/>
      <c r="F22" s="41"/>
      <c r="G22" s="41"/>
      <c r="H22" s="41"/>
      <c r="I22" s="41"/>
      <c r="J22" s="41"/>
      <c r="K22" s="41"/>
      <c r="L22" s="41"/>
      <c r="M22" s="41"/>
      <c r="N22" s="41"/>
      <c r="O22" s="41"/>
      <c r="P22" s="41"/>
      <c r="Q22" s="41"/>
      <c r="R22" s="41"/>
      <c r="S22" s="41"/>
      <c r="T22" s="41"/>
    </row>
    <row r="23" spans="1:20" ht="12.75" hidden="1">
      <c r="A23" s="61"/>
      <c r="B23" s="61"/>
      <c r="C23" s="41"/>
      <c r="D23" s="41"/>
      <c r="E23" s="41"/>
      <c r="F23" s="41"/>
      <c r="G23" s="41"/>
      <c r="H23" s="41"/>
      <c r="I23" s="41"/>
      <c r="J23" s="41"/>
      <c r="K23" s="41"/>
      <c r="L23" s="41"/>
      <c r="M23" s="41"/>
      <c r="N23" s="41"/>
      <c r="O23" s="41"/>
      <c r="P23" s="41"/>
      <c r="Q23" s="41"/>
      <c r="R23" s="41"/>
      <c r="S23" s="41"/>
      <c r="T23" s="41"/>
    </row>
    <row r="24" spans="1:20" ht="12.75" hidden="1">
      <c r="A24" s="61"/>
      <c r="B24" s="61"/>
      <c r="C24" s="41"/>
      <c r="D24" s="41"/>
      <c r="E24" s="41"/>
      <c r="F24" s="41"/>
      <c r="G24" s="41"/>
      <c r="H24" s="41"/>
      <c r="I24" s="41"/>
      <c r="J24" s="41"/>
      <c r="K24" s="41"/>
      <c r="L24" s="41"/>
      <c r="M24" s="41"/>
      <c r="N24" s="41"/>
      <c r="O24" s="41"/>
      <c r="P24" s="41"/>
      <c r="Q24" s="41"/>
      <c r="R24" s="41"/>
      <c r="S24" s="41"/>
      <c r="T24" s="41"/>
    </row>
    <row r="25" spans="1:20" ht="12.75" hidden="1">
      <c r="A25" s="61"/>
      <c r="B25" s="61"/>
      <c r="C25" s="41"/>
      <c r="D25" s="41"/>
      <c r="E25" s="41"/>
      <c r="F25" s="41"/>
      <c r="G25" s="41"/>
      <c r="H25" s="41"/>
      <c r="I25" s="41"/>
      <c r="J25" s="41"/>
      <c r="K25" s="41"/>
      <c r="L25" s="41"/>
      <c r="M25" s="41"/>
      <c r="N25" s="41"/>
      <c r="O25" s="41"/>
      <c r="P25" s="41"/>
      <c r="Q25" s="41"/>
      <c r="R25" s="41"/>
      <c r="S25" s="41"/>
      <c r="T25" s="41"/>
    </row>
    <row r="26" spans="1:20" ht="12.75" hidden="1">
      <c r="A26" s="61"/>
      <c r="B26" s="61"/>
      <c r="C26" s="41"/>
      <c r="D26" s="41"/>
      <c r="E26" s="41"/>
      <c r="F26" s="41"/>
      <c r="G26" s="41"/>
      <c r="H26" s="41"/>
      <c r="I26" s="41"/>
      <c r="J26" s="41"/>
      <c r="K26" s="41"/>
      <c r="L26" s="41"/>
      <c r="M26" s="41"/>
      <c r="N26" s="41"/>
      <c r="O26" s="41"/>
      <c r="P26" s="41"/>
      <c r="Q26" s="41"/>
      <c r="R26" s="41"/>
      <c r="S26" s="41"/>
      <c r="T26" s="41"/>
    </row>
    <row r="27" spans="1:20" ht="12.75" hidden="1">
      <c r="A27" s="61"/>
      <c r="B27" s="61"/>
      <c r="C27" s="41"/>
      <c r="D27" s="41"/>
      <c r="E27" s="41"/>
      <c r="F27" s="41"/>
      <c r="G27" s="41"/>
      <c r="H27" s="41"/>
      <c r="I27" s="41"/>
      <c r="J27" s="41"/>
      <c r="K27" s="41"/>
      <c r="L27" s="41"/>
      <c r="M27" s="41"/>
      <c r="N27" s="41"/>
      <c r="O27" s="41"/>
      <c r="P27" s="41"/>
      <c r="Q27" s="41"/>
      <c r="R27" s="41"/>
      <c r="S27" s="41"/>
      <c r="T27" s="41"/>
    </row>
    <row r="28" spans="1:20" ht="12.75" hidden="1">
      <c r="A28" s="61"/>
      <c r="B28" s="61"/>
      <c r="C28" s="41"/>
      <c r="D28" s="41"/>
      <c r="E28" s="41"/>
      <c r="F28" s="41"/>
      <c r="G28" s="41"/>
      <c r="H28" s="41"/>
      <c r="I28" s="41"/>
      <c r="J28" s="41"/>
      <c r="K28" s="41"/>
      <c r="L28" s="41"/>
      <c r="M28" s="41"/>
      <c r="N28" s="41"/>
      <c r="O28" s="41"/>
      <c r="P28" s="41"/>
      <c r="Q28" s="41"/>
      <c r="R28" s="41"/>
      <c r="S28" s="41"/>
      <c r="T28" s="41"/>
    </row>
    <row r="29" spans="1:20" ht="12.75" hidden="1">
      <c r="A29" s="61"/>
      <c r="B29" s="61"/>
      <c r="C29" s="41"/>
      <c r="D29" s="41"/>
      <c r="E29" s="41"/>
      <c r="F29" s="41"/>
      <c r="G29" s="41"/>
      <c r="H29" s="41"/>
      <c r="I29" s="41"/>
      <c r="J29" s="41"/>
      <c r="K29" s="41"/>
      <c r="L29" s="41"/>
      <c r="M29" s="41"/>
      <c r="N29" s="41"/>
      <c r="O29" s="41"/>
      <c r="P29" s="41"/>
      <c r="Q29" s="41"/>
      <c r="R29" s="41"/>
      <c r="S29" s="41"/>
      <c r="T29" s="41"/>
    </row>
    <row r="30" spans="1:20" ht="12.75" hidden="1">
      <c r="A30" s="61"/>
      <c r="B30" s="61"/>
      <c r="C30" s="41"/>
      <c r="D30" s="41"/>
      <c r="E30" s="41"/>
      <c r="F30" s="41"/>
      <c r="G30" s="41"/>
      <c r="H30" s="41"/>
      <c r="I30" s="41"/>
      <c r="J30" s="41"/>
      <c r="K30" s="41"/>
      <c r="L30" s="41"/>
      <c r="M30" s="41"/>
      <c r="N30" s="41"/>
      <c r="O30" s="41"/>
      <c r="P30" s="41"/>
      <c r="Q30" s="41"/>
      <c r="R30" s="41"/>
      <c r="S30" s="41"/>
      <c r="T30" s="41"/>
    </row>
    <row r="31" spans="1:20" ht="12.75" hidden="1">
      <c r="A31" s="61"/>
      <c r="B31" s="61"/>
      <c r="C31" s="41"/>
      <c r="D31" s="41"/>
      <c r="E31" s="41"/>
      <c r="F31" s="41"/>
      <c r="G31" s="41"/>
      <c r="H31" s="41"/>
      <c r="I31" s="41"/>
      <c r="J31" s="41"/>
      <c r="K31" s="41"/>
      <c r="L31" s="41"/>
      <c r="M31" s="41"/>
      <c r="N31" s="41"/>
      <c r="O31" s="41"/>
      <c r="P31" s="41"/>
      <c r="Q31" s="41"/>
      <c r="R31" s="41"/>
      <c r="S31" s="41"/>
      <c r="T31" s="41"/>
    </row>
    <row r="32" spans="1:20" ht="12.75" hidden="1">
      <c r="A32" s="61"/>
      <c r="B32" s="61"/>
      <c r="C32" s="41"/>
      <c r="D32" s="41"/>
      <c r="E32" s="41"/>
      <c r="F32" s="41"/>
      <c r="G32" s="41"/>
      <c r="H32" s="41"/>
      <c r="I32" s="41"/>
      <c r="J32" s="41"/>
      <c r="K32" s="41"/>
      <c r="L32" s="41"/>
      <c r="M32" s="41"/>
      <c r="N32" s="41"/>
      <c r="O32" s="41"/>
      <c r="P32" s="41"/>
      <c r="Q32" s="41"/>
      <c r="R32" s="41"/>
      <c r="S32" s="41"/>
      <c r="T32" s="41"/>
    </row>
    <row r="33" spans="1:20" ht="12.75" hidden="1">
      <c r="A33" s="61"/>
      <c r="B33" s="61"/>
      <c r="C33" s="41"/>
      <c r="D33" s="41"/>
      <c r="E33" s="41"/>
      <c r="F33" s="41"/>
      <c r="G33" s="41"/>
      <c r="H33" s="41"/>
      <c r="I33" s="41"/>
      <c r="J33" s="41"/>
      <c r="K33" s="41"/>
      <c r="L33" s="41"/>
      <c r="M33" s="41"/>
      <c r="N33" s="41"/>
      <c r="O33" s="41"/>
      <c r="P33" s="41"/>
      <c r="Q33" s="41"/>
      <c r="R33" s="41"/>
      <c r="S33" s="41"/>
      <c r="T33" s="41"/>
    </row>
    <row r="34" spans="1:20" ht="12.75" hidden="1">
      <c r="A34" s="61"/>
      <c r="B34" s="61"/>
      <c r="C34" s="41"/>
      <c r="D34" s="41"/>
      <c r="E34" s="41"/>
      <c r="F34" s="41"/>
      <c r="G34" s="41"/>
      <c r="H34" s="41"/>
      <c r="I34" s="41"/>
      <c r="J34" s="41"/>
      <c r="K34" s="41"/>
      <c r="L34" s="41"/>
      <c r="M34" s="41"/>
      <c r="N34" s="41"/>
      <c r="O34" s="41"/>
      <c r="P34" s="41"/>
      <c r="Q34" s="41"/>
      <c r="R34" s="41"/>
      <c r="S34" s="41"/>
      <c r="T34" s="41"/>
    </row>
    <row r="35" spans="1:20" ht="12.75" hidden="1">
      <c r="A35" s="61"/>
      <c r="B35" s="61"/>
      <c r="C35" s="41"/>
      <c r="D35" s="41"/>
      <c r="E35" s="41"/>
      <c r="F35" s="41"/>
      <c r="G35" s="41"/>
      <c r="H35" s="41"/>
      <c r="I35" s="41"/>
      <c r="J35" s="41"/>
      <c r="K35" s="41"/>
      <c r="L35" s="41"/>
      <c r="M35" s="41"/>
      <c r="N35" s="41"/>
      <c r="O35" s="41"/>
      <c r="P35" s="41"/>
      <c r="Q35" s="41"/>
      <c r="R35" s="41"/>
      <c r="S35" s="41"/>
      <c r="T35" s="41"/>
    </row>
    <row r="36" spans="1:20" ht="12.75" hidden="1">
      <c r="A36" s="61"/>
      <c r="B36" s="61"/>
      <c r="C36" s="41"/>
      <c r="D36" s="41"/>
      <c r="E36" s="41"/>
      <c r="F36" s="41"/>
      <c r="G36" s="41"/>
      <c r="H36" s="41"/>
      <c r="I36" s="41"/>
      <c r="J36" s="41"/>
      <c r="K36" s="41"/>
      <c r="L36" s="41"/>
      <c r="M36" s="41"/>
      <c r="N36" s="41"/>
      <c r="O36" s="41"/>
      <c r="P36" s="41"/>
      <c r="Q36" s="41"/>
      <c r="R36" s="41"/>
      <c r="S36" s="41"/>
      <c r="T36" s="41"/>
    </row>
    <row r="37" spans="1:20" ht="12.75" hidden="1">
      <c r="A37" s="61"/>
      <c r="B37" s="61"/>
      <c r="C37" s="41"/>
      <c r="D37" s="41"/>
      <c r="E37" s="41"/>
      <c r="F37" s="41"/>
      <c r="G37" s="41"/>
      <c r="H37" s="41"/>
      <c r="I37" s="41"/>
      <c r="J37" s="41"/>
      <c r="K37" s="41"/>
      <c r="L37" s="41"/>
      <c r="M37" s="41"/>
      <c r="N37" s="41"/>
      <c r="O37" s="41"/>
      <c r="P37" s="41"/>
      <c r="Q37" s="41"/>
      <c r="R37" s="41"/>
      <c r="S37" s="41"/>
      <c r="T37" s="41"/>
    </row>
    <row r="38" spans="1:20" ht="12.75" hidden="1">
      <c r="A38" s="61"/>
      <c r="B38" s="61"/>
      <c r="C38" s="41"/>
      <c r="D38" s="41"/>
      <c r="E38" s="41"/>
      <c r="F38" s="41"/>
      <c r="G38" s="41"/>
      <c r="H38" s="41"/>
      <c r="I38" s="41"/>
      <c r="J38" s="41"/>
      <c r="K38" s="41"/>
      <c r="L38" s="41"/>
      <c r="M38" s="41"/>
      <c r="N38" s="41"/>
      <c r="O38" s="41"/>
      <c r="P38" s="41"/>
      <c r="Q38" s="41"/>
      <c r="R38" s="41"/>
      <c r="S38" s="41"/>
      <c r="T38" s="41"/>
    </row>
    <row r="39" spans="1:20" ht="12.75" hidden="1">
      <c r="A39" s="61"/>
      <c r="B39" s="61"/>
      <c r="C39" s="41"/>
      <c r="D39" s="41"/>
      <c r="E39" s="41"/>
      <c r="F39" s="41"/>
      <c r="G39" s="41"/>
      <c r="H39" s="41"/>
      <c r="I39" s="41"/>
      <c r="J39" s="41"/>
      <c r="K39" s="41"/>
      <c r="L39" s="41"/>
      <c r="M39" s="41"/>
      <c r="N39" s="41"/>
      <c r="O39" s="41"/>
      <c r="P39" s="41"/>
      <c r="Q39" s="41"/>
      <c r="R39" s="41"/>
      <c r="S39" s="41"/>
      <c r="T39" s="41"/>
    </row>
    <row r="40" spans="1:13" ht="12.75" hidden="1">
      <c r="A40" s="61"/>
      <c r="B40" s="61"/>
      <c r="C40" s="41"/>
      <c r="D40" s="41"/>
      <c r="E40" s="41"/>
      <c r="F40" s="41"/>
      <c r="G40" s="41"/>
      <c r="H40" s="41"/>
      <c r="I40" s="41"/>
      <c r="J40" s="41"/>
      <c r="K40" s="41"/>
      <c r="L40" s="41"/>
      <c r="M40" s="41"/>
    </row>
    <row r="41" spans="1:13" ht="12.75" hidden="1">
      <c r="A41" s="61"/>
      <c r="B41" s="61"/>
      <c r="C41" s="41"/>
      <c r="D41" s="41"/>
      <c r="E41" s="41"/>
      <c r="F41" s="41"/>
      <c r="G41" s="41"/>
      <c r="H41" s="41"/>
      <c r="I41" s="41"/>
      <c r="J41" s="41"/>
      <c r="K41" s="41"/>
      <c r="L41" s="41"/>
      <c r="M41" s="41"/>
    </row>
    <row r="42" spans="1:13" ht="12.75" hidden="1">
      <c r="A42" s="61"/>
      <c r="B42" s="61"/>
      <c r="C42" s="41"/>
      <c r="D42" s="41"/>
      <c r="E42" s="41"/>
      <c r="F42" s="41"/>
      <c r="G42" s="41"/>
      <c r="H42" s="41"/>
      <c r="I42" s="41"/>
      <c r="J42" s="41"/>
      <c r="K42" s="41"/>
      <c r="L42" s="41"/>
      <c r="M42" s="41"/>
    </row>
    <row r="43" spans="1:13" ht="12.75" hidden="1">
      <c r="A43" s="61"/>
      <c r="B43" s="61"/>
      <c r="C43" s="41"/>
      <c r="D43" s="41"/>
      <c r="E43" s="41"/>
      <c r="F43" s="41"/>
      <c r="G43" s="41"/>
      <c r="H43" s="41"/>
      <c r="I43" s="41"/>
      <c r="J43" s="41"/>
      <c r="K43" s="41"/>
      <c r="L43" s="41"/>
      <c r="M43" s="41"/>
    </row>
    <row r="44" spans="1:13" ht="12.75" hidden="1">
      <c r="A44" s="61"/>
      <c r="B44" s="61"/>
      <c r="C44" s="41"/>
      <c r="D44" s="41"/>
      <c r="E44" s="41"/>
      <c r="F44" s="41"/>
      <c r="G44" s="41"/>
      <c r="H44" s="41"/>
      <c r="I44" s="41"/>
      <c r="J44" s="41"/>
      <c r="K44" s="41"/>
      <c r="L44" s="41"/>
      <c r="M44" s="41"/>
    </row>
    <row r="45" spans="1:13" ht="12.75" hidden="1">
      <c r="A45" s="61"/>
      <c r="B45" s="61"/>
      <c r="C45" s="41"/>
      <c r="D45" s="41"/>
      <c r="E45" s="41"/>
      <c r="F45" s="41"/>
      <c r="G45" s="41"/>
      <c r="H45" s="41"/>
      <c r="I45" s="41"/>
      <c r="J45" s="41"/>
      <c r="K45" s="41"/>
      <c r="L45" s="41"/>
      <c r="M45" s="41"/>
    </row>
    <row r="46" spans="1:13" ht="12.75" hidden="1">
      <c r="A46" s="61"/>
      <c r="B46" s="61"/>
      <c r="C46" s="41"/>
      <c r="D46" s="41"/>
      <c r="E46" s="41"/>
      <c r="F46" s="41"/>
      <c r="G46" s="41"/>
      <c r="H46" s="41"/>
      <c r="I46" s="41"/>
      <c r="J46" s="41"/>
      <c r="K46" s="41"/>
      <c r="L46" s="41"/>
      <c r="M46" s="41"/>
    </row>
    <row r="47" spans="1:13" ht="12.75" hidden="1">
      <c r="A47" s="61"/>
      <c r="B47" s="61"/>
      <c r="C47" s="41"/>
      <c r="D47" s="41"/>
      <c r="E47" s="41"/>
      <c r="F47" s="41"/>
      <c r="G47" s="41"/>
      <c r="H47" s="41"/>
      <c r="I47" s="41"/>
      <c r="J47" s="41"/>
      <c r="K47" s="41"/>
      <c r="L47" s="41"/>
      <c r="M47" s="41"/>
    </row>
    <row r="48" spans="1:13" ht="12.75" hidden="1">
      <c r="A48" s="61"/>
      <c r="B48" s="61"/>
      <c r="C48" s="41"/>
      <c r="D48" s="41"/>
      <c r="E48" s="41"/>
      <c r="F48" s="41"/>
      <c r="G48" s="41"/>
      <c r="H48" s="41"/>
      <c r="I48" s="41"/>
      <c r="J48" s="41"/>
      <c r="K48" s="41"/>
      <c r="L48" s="41"/>
      <c r="M48" s="41"/>
    </row>
    <row r="49" spans="1:13" ht="12.75" hidden="1">
      <c r="A49" s="61"/>
      <c r="B49" s="61"/>
      <c r="C49" s="41"/>
      <c r="D49" s="41"/>
      <c r="E49" s="41"/>
      <c r="F49" s="41"/>
      <c r="G49" s="41"/>
      <c r="H49" s="41"/>
      <c r="I49" s="41"/>
      <c r="J49" s="41"/>
      <c r="K49" s="41"/>
      <c r="L49" s="41"/>
      <c r="M49" s="41"/>
    </row>
    <row r="50" spans="1:13" ht="12.75" hidden="1">
      <c r="A50" s="61"/>
      <c r="B50" s="61"/>
      <c r="C50" s="41"/>
      <c r="D50" s="41"/>
      <c r="E50" s="41"/>
      <c r="F50" s="41"/>
      <c r="G50" s="41"/>
      <c r="H50" s="41"/>
      <c r="I50" s="41"/>
      <c r="J50" s="41"/>
      <c r="K50" s="41"/>
      <c r="L50" s="41"/>
      <c r="M50" s="41"/>
    </row>
    <row r="51" spans="1:13" ht="12.75" hidden="1">
      <c r="A51" s="61"/>
      <c r="B51" s="61"/>
      <c r="C51" s="41"/>
      <c r="D51" s="41"/>
      <c r="E51" s="41"/>
      <c r="F51" s="41"/>
      <c r="G51" s="41"/>
      <c r="H51" s="41"/>
      <c r="I51" s="41"/>
      <c r="J51" s="41"/>
      <c r="K51" s="41"/>
      <c r="L51" s="41"/>
      <c r="M51" s="41"/>
    </row>
    <row r="52" spans="1:13" ht="12.75" hidden="1">
      <c r="A52" s="61"/>
      <c r="B52" s="61"/>
      <c r="C52" s="41"/>
      <c r="D52" s="41"/>
      <c r="E52" s="41"/>
      <c r="F52" s="41"/>
      <c r="G52" s="41"/>
      <c r="H52" s="41"/>
      <c r="I52" s="41"/>
      <c r="J52" s="41"/>
      <c r="K52" s="41"/>
      <c r="L52" s="41"/>
      <c r="M52" s="41"/>
    </row>
    <row r="53" spans="1:13" ht="12.75" hidden="1">
      <c r="A53" s="61"/>
      <c r="B53" s="61"/>
      <c r="C53" s="41"/>
      <c r="D53" s="41"/>
      <c r="E53" s="41"/>
      <c r="F53" s="41"/>
      <c r="G53" s="41"/>
      <c r="H53" s="41"/>
      <c r="I53" s="41"/>
      <c r="J53" s="41"/>
      <c r="K53" s="41"/>
      <c r="L53" s="41"/>
      <c r="M53" s="41"/>
    </row>
    <row r="54" spans="1:13" ht="12.75" hidden="1">
      <c r="A54" s="61"/>
      <c r="B54" s="61"/>
      <c r="C54" s="41"/>
      <c r="D54" s="41"/>
      <c r="E54" s="41"/>
      <c r="F54" s="41"/>
      <c r="G54" s="41"/>
      <c r="H54" s="41"/>
      <c r="I54" s="41"/>
      <c r="J54" s="41"/>
      <c r="K54" s="41"/>
      <c r="L54" s="41"/>
      <c r="M54" s="41"/>
    </row>
    <row r="55" spans="1:13" ht="12.75" hidden="1">
      <c r="A55" s="61"/>
      <c r="B55" s="61"/>
      <c r="C55" s="41"/>
      <c r="D55" s="41"/>
      <c r="E55" s="41"/>
      <c r="F55" s="41"/>
      <c r="G55" s="41"/>
      <c r="H55" s="41"/>
      <c r="I55" s="41"/>
      <c r="J55" s="41"/>
      <c r="K55" s="41"/>
      <c r="L55" s="41"/>
      <c r="M55" s="41"/>
    </row>
    <row r="56" ht="12.75" hidden="1"/>
    <row r="57" ht="12.75" hidden="1"/>
  </sheetData>
  <sheetProtection sheet="1" selectLockedCells="1"/>
  <mergeCells count="6">
    <mergeCell ref="C16:G19"/>
    <mergeCell ref="B11:K11"/>
    <mergeCell ref="B9:I9"/>
    <mergeCell ref="F3:K3"/>
    <mergeCell ref="E8:F8"/>
    <mergeCell ref="B10:K10"/>
  </mergeCells>
  <conditionalFormatting sqref="E12 E14">
    <cfRule type="expression" priority="1" dxfId="140" stopIfTrue="1">
      <formula>IF($H$7&gt;=3,TRUE,FALSE)</formula>
    </cfRule>
  </conditionalFormatting>
  <conditionalFormatting sqref="F12 F14">
    <cfRule type="expression" priority="2" dxfId="140" stopIfTrue="1">
      <formula>IF($H$7&gt;=4,TRUE,FALSE)</formula>
    </cfRule>
  </conditionalFormatting>
  <conditionalFormatting sqref="G12 G14">
    <cfRule type="expression" priority="3" dxfId="140" stopIfTrue="1">
      <formula>IF($H$7=5,TRUE,FALSE)</formula>
    </cfRule>
  </conditionalFormatting>
  <conditionalFormatting sqref="H7">
    <cfRule type="expression" priority="4" dxfId="140" stopIfTrue="1">
      <formula>IF($K$5="Yes",TRUE,FALSE)</formula>
    </cfRule>
  </conditionalFormatting>
  <conditionalFormatting sqref="D12 D14">
    <cfRule type="expression" priority="5" dxfId="140" stopIfTrue="1">
      <formula>IF($H$7&gt;=2,TRUE,FALSE)</formula>
    </cfRule>
  </conditionalFormatting>
  <conditionalFormatting sqref="B11:K11">
    <cfRule type="expression" priority="6" dxfId="141" stopIfTrue="1">
      <formula>LEN($B$11)=0</formula>
    </cfRule>
  </conditionalFormatting>
  <dataValidations count="11">
    <dataValidation type="list" showInputMessage="1" showErrorMessage="1" promptTitle="Multipurpose Facility" prompt="Indicate whether your facility runs more than one program receiving Title I, Part D funding" errorTitle="Data Validation" error="Choose Yes or No" sqref="K5">
      <formula1>"Yes,No"</formula1>
    </dataValidation>
    <dataValidation errorStyle="warning" operator="greaterThan" showInputMessage="1" showErrorMessage="1" promptTitle="Unduplicated Count" prompt="The unduplicated count is a count of unique student records; students with multiple visits to a facility within the reporting year should be counted only once." errorTitle="Data Validation" error="The unduplicated count must be a number greater than or equal to 1." sqref="D8"/>
    <dataValidation errorStyle="warning" operator="greaterThanOrEqual" showInputMessage="1" showErrorMessage="1" promptTitle="Duplicated Count" prompt="This is a count of all records; students with multiple visits to a facility should be counted each time. This data is not collected by the CSPR but is necessary for calculating the weighted average length of stay, which is collected by the CSPR." errorTitle="Data Validation" error="The duplicated count cannot be less than the unduplicated count." sqref="B10:K10"/>
    <dataValidation errorStyle="warning" showInputMessage="1" showErrorMessage="1" promptTitle="Long-Term Students" prompt="Long-term students are those who have been enrolled in a program for 90 or more consecutive calendar days. Multiple admissions cannot be added together." errorTitle="Data Validation" error="The number of long-term students cannot exceed the unduplicated count." sqref="B11:K11"/>
    <dataValidation errorStyle="warning" showErrorMessage="1" promptTitle="Black or African American" prompt="Enter the number of Black or African American students." errorTitle="Data Validation" error="The number of Black or African American students must not exceed the unduplicated count." sqref="D15"/>
    <dataValidation operator="lessThanOrEqual" allowBlank="1" showErrorMessage="1" promptTitle="Two or more races" prompt="Enter the number of Two or more races students." errorTitle="Data Validation" error="The number of Two or more races students must not exceed the unduplicated count." sqref="C16:G19"/>
    <dataValidation errorStyle="warning" operator="equal" promptTitle="False" prompt="False" errorTitle="False" error="False" sqref="D20"/>
    <dataValidation allowBlank="1" showErrorMessage="1" sqref="A21:IV65536"/>
    <dataValidation operator="equal" showInputMessage="1" showErrorMessage="1" promptTitle="Program and Facilities" prompt="Enter the name of your program or facility" errorTitle="Program and Facilities" error="The program or facility name must be entered." sqref="F3:K3"/>
    <dataValidation type="list" showInputMessage="1" showErrorMessage="1" promptTitle="Program Type" prompt="Input your program type." errorTitle="Data Validation" error="This must be a program type from the drop-down list." sqref="C12">
      <formula1>ProgramList1</formula1>
    </dataValidation>
    <dataValidation errorStyle="warning" type="whole" showInputMessage="1" showErrorMessage="1" promptTitle="Average Length of Stay (Days)" prompt="Enter the average length of stay in days for your program or facility." errorTitle="Data Validation" error="The average length of stay must be a whole number between 1 and 365." sqref="C14">
      <formula1>1</formula1>
      <formula2>365</formula2>
    </dataValidation>
  </dataValidations>
  <printOptions/>
  <pageMargins left="0.75" right="0.75" top="1" bottom="1" header="0.5" footer="0.5"/>
  <pageSetup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1:P177"/>
  <sheetViews>
    <sheetView showGridLines="0" showRowColHeaders="0" zoomScalePageLayoutView="0" workbookViewId="0" topLeftCell="A16">
      <selection activeCell="D8" sqref="D8"/>
    </sheetView>
  </sheetViews>
  <sheetFormatPr defaultColWidth="0" defaultRowHeight="12.75" zeroHeight="1"/>
  <cols>
    <col min="1" max="1" width="3.7109375" style="17" customWidth="1"/>
    <col min="2" max="2" width="14.57421875" style="17" customWidth="1"/>
    <col min="3" max="3" width="27.28125" style="17" bestFit="1" customWidth="1"/>
    <col min="4" max="8" width="11.28125" style="17" customWidth="1"/>
    <col min="9" max="9" width="9.140625" style="17" customWidth="1"/>
    <col min="10" max="10" width="3.7109375" style="17" customWidth="1"/>
    <col min="11" max="16384" width="0" style="17" hidden="1" customWidth="1"/>
  </cols>
  <sheetData>
    <row r="1" spans="2:16" ht="20.25" customHeight="1">
      <c r="B1" s="5" t="s">
        <v>9</v>
      </c>
      <c r="C1" s="83"/>
      <c r="D1" s="83"/>
      <c r="E1" s="83"/>
      <c r="F1" s="83"/>
      <c r="G1" s="83"/>
      <c r="H1" s="83"/>
      <c r="I1" s="84"/>
      <c r="J1" s="61"/>
      <c r="K1" s="41"/>
      <c r="L1" s="41"/>
      <c r="M1" s="41"/>
      <c r="N1" s="41"/>
      <c r="O1" s="41"/>
      <c r="P1" s="41"/>
    </row>
    <row r="2" spans="2:16" ht="13.5" thickBot="1">
      <c r="B2" s="42" t="s">
        <v>23</v>
      </c>
      <c r="C2" s="41"/>
      <c r="D2" s="41"/>
      <c r="E2" s="41"/>
      <c r="F2" s="41"/>
      <c r="G2" s="41"/>
      <c r="H2" s="41"/>
      <c r="I2" s="41"/>
      <c r="J2" s="41"/>
      <c r="K2" s="41"/>
      <c r="L2" s="41"/>
      <c r="M2" s="41"/>
      <c r="N2" s="41"/>
      <c r="O2" s="41"/>
      <c r="P2" s="41"/>
    </row>
    <row r="3" spans="2:16" s="27" customFormat="1" ht="26.25" customHeight="1">
      <c r="B3" s="340" t="s">
        <v>32</v>
      </c>
      <c r="C3" s="338"/>
      <c r="D3" s="338"/>
      <c r="E3" s="338"/>
      <c r="F3" s="338"/>
      <c r="G3" s="338"/>
      <c r="H3" s="338"/>
      <c r="I3" s="341"/>
      <c r="J3" s="43"/>
      <c r="K3" s="16"/>
      <c r="L3" s="44"/>
      <c r="M3" s="44"/>
      <c r="N3" s="44"/>
      <c r="O3" s="44"/>
      <c r="P3" s="44"/>
    </row>
    <row r="4" spans="2:16" s="27" customFormat="1" ht="45" customHeight="1" thickBot="1">
      <c r="B4" s="342" t="s">
        <v>33</v>
      </c>
      <c r="C4" s="343"/>
      <c r="D4" s="343"/>
      <c r="E4" s="343"/>
      <c r="F4" s="343"/>
      <c r="G4" s="343"/>
      <c r="H4" s="343"/>
      <c r="I4" s="344"/>
      <c r="J4" s="38"/>
      <c r="K4" s="44"/>
      <c r="L4" s="44"/>
      <c r="M4" s="44"/>
      <c r="N4" s="44"/>
      <c r="O4" s="44"/>
      <c r="P4" s="44"/>
    </row>
    <row r="5" spans="2:16" s="27" customFormat="1" ht="12">
      <c r="B5" s="45"/>
      <c r="C5" s="45"/>
      <c r="D5" s="45"/>
      <c r="E5" s="45"/>
      <c r="F5" s="45"/>
      <c r="G5" s="45"/>
      <c r="H5" s="45"/>
      <c r="I5" s="45"/>
      <c r="J5" s="45"/>
      <c r="K5" s="44"/>
      <c r="L5" s="44"/>
      <c r="M5" s="44"/>
      <c r="N5" s="44"/>
      <c r="O5" s="44"/>
      <c r="P5" s="44"/>
    </row>
    <row r="6" spans="2:16" s="10" customFormat="1" ht="12.75" customHeight="1">
      <c r="B6" s="91" t="s">
        <v>11</v>
      </c>
      <c r="C6" s="92"/>
      <c r="D6" s="32">
        <f>'2.4.1.1 Programs and Facilities'!$H$7</f>
        <v>1</v>
      </c>
      <c r="E6" s="176"/>
      <c r="F6" s="177"/>
      <c r="G6" s="177"/>
      <c r="H6" s="177"/>
      <c r="I6" s="177"/>
      <c r="J6" s="41"/>
      <c r="K6" s="41"/>
      <c r="L6" s="41"/>
      <c r="M6" s="41"/>
      <c r="N6" s="41"/>
      <c r="O6" s="41"/>
      <c r="P6" s="41"/>
    </row>
    <row r="7" spans="4:16" s="48" customFormat="1" ht="24" customHeight="1">
      <c r="D7" s="185">
        <f>('2.4.1.1 Programs and Facilities'!$C$12)</f>
        <v>0</v>
      </c>
      <c r="E7" s="184">
        <f>IF($D$6&lt;2,"",'2.4.1.1 Programs and Facilities'!$D$12)</f>
      </c>
      <c r="F7" s="46">
        <f>IF($D$6&lt;3,"",'2.4.1.1 Programs and Facilities'!$E$12)</f>
      </c>
      <c r="G7" s="46">
        <f>IF($D$6&lt;4,"",'2.4.1.1 Programs and Facilities'!$F$12)</f>
      </c>
      <c r="H7" s="46">
        <f>IF($D$6&lt;5,"",'2.4.1.1 Programs and Facilities'!$G$12)</f>
      </c>
      <c r="I7" s="47"/>
      <c r="J7" s="47"/>
      <c r="K7" s="47"/>
      <c r="L7" s="47"/>
      <c r="M7" s="47"/>
      <c r="N7" s="47"/>
      <c r="O7" s="47"/>
      <c r="P7" s="47"/>
    </row>
    <row r="8" spans="2:16" s="49" customFormat="1" ht="12" customHeight="1">
      <c r="B8" s="94" t="s">
        <v>46</v>
      </c>
      <c r="C8" s="93"/>
      <c r="D8" s="97"/>
      <c r="E8" s="197"/>
      <c r="F8" s="198"/>
      <c r="G8" s="199"/>
      <c r="H8" s="200"/>
      <c r="I8" s="47"/>
      <c r="J8" s="47"/>
      <c r="K8" s="47"/>
      <c r="L8" s="47"/>
      <c r="M8" s="47"/>
      <c r="N8" s="47"/>
      <c r="O8" s="47"/>
      <c r="P8" s="47"/>
    </row>
    <row r="9" spans="2:16" s="10" customFormat="1" ht="24" customHeight="1">
      <c r="B9" s="41"/>
      <c r="C9" s="41"/>
      <c r="D9" s="41"/>
      <c r="E9" s="41"/>
      <c r="F9" s="41"/>
      <c r="G9" s="41"/>
      <c r="H9" s="41"/>
      <c r="I9" s="41"/>
      <c r="J9" s="41"/>
      <c r="K9" s="41"/>
      <c r="L9" s="41"/>
      <c r="M9" s="41"/>
      <c r="N9" s="41"/>
      <c r="O9" s="41"/>
      <c r="P9" s="41"/>
    </row>
    <row r="10" spans="2:16" s="49" customFormat="1" ht="36" customHeight="1">
      <c r="B10" s="345" t="s">
        <v>70</v>
      </c>
      <c r="C10" s="346"/>
      <c r="D10" s="108"/>
      <c r="E10" s="198" t="s">
        <v>152</v>
      </c>
      <c r="F10" s="198" t="s">
        <v>152</v>
      </c>
      <c r="G10" s="199" t="s">
        <v>152</v>
      </c>
      <c r="H10" s="200" t="s">
        <v>152</v>
      </c>
      <c r="I10" s="47"/>
      <c r="J10" s="47"/>
      <c r="K10" s="47"/>
      <c r="L10" s="47"/>
      <c r="M10" s="47"/>
      <c r="N10" s="47"/>
      <c r="O10" s="47"/>
      <c r="P10" s="47"/>
    </row>
    <row r="11" spans="2:16" s="49" customFormat="1" ht="12" customHeight="1">
      <c r="B11" s="148" t="s">
        <v>151</v>
      </c>
      <c r="C11" s="93"/>
      <c r="D11" s="157"/>
      <c r="E11" s="197" t="s">
        <v>152</v>
      </c>
      <c r="F11" s="198" t="s">
        <v>152</v>
      </c>
      <c r="G11" s="199" t="s">
        <v>152</v>
      </c>
      <c r="H11" s="200" t="s">
        <v>152</v>
      </c>
      <c r="I11" s="47"/>
      <c r="J11" s="47"/>
      <c r="K11" s="47"/>
      <c r="L11" s="47"/>
      <c r="M11" s="47"/>
      <c r="N11" s="47"/>
      <c r="O11" s="47"/>
      <c r="P11" s="47"/>
    </row>
    <row r="12" spans="2:16" s="10" customFormat="1" ht="24" customHeight="1">
      <c r="B12" s="62"/>
      <c r="C12" s="159"/>
      <c r="D12" s="185">
        <f>('2.4.1.1 Programs and Facilities'!$C$12)</f>
        <v>0</v>
      </c>
      <c r="E12" s="160">
        <f>IF($D$6&lt;2,"",'2.4.1.1 Programs and Facilities'!$D$12)</f>
      </c>
      <c r="F12" s="156">
        <f>IF($D$6&lt;3,"",'2.4.1.1 Programs and Facilities'!$E$12)</f>
      </c>
      <c r="G12" s="156">
        <f>IF($D$6&lt;4,"",'2.4.1.1 Programs and Facilities'!$F$12)</f>
      </c>
      <c r="H12" s="156">
        <f>IF($D$6&lt;5,"",'2.4.1.1 Programs and Facilities'!$G$12)</f>
      </c>
      <c r="I12" s="41"/>
      <c r="J12" s="41"/>
      <c r="K12" s="41"/>
      <c r="L12" s="41"/>
      <c r="M12" s="41"/>
      <c r="N12" s="41"/>
      <c r="O12" s="41"/>
      <c r="P12" s="41"/>
    </row>
    <row r="13" spans="2:16" s="49" customFormat="1" ht="12" customHeight="1">
      <c r="B13" s="51" t="s">
        <v>71</v>
      </c>
      <c r="C13" s="146" t="s">
        <v>137</v>
      </c>
      <c r="D13" s="158"/>
      <c r="E13" s="197" t="s">
        <v>152</v>
      </c>
      <c r="F13" s="198" t="s">
        <v>152</v>
      </c>
      <c r="G13" s="199" t="s">
        <v>152</v>
      </c>
      <c r="H13" s="200" t="s">
        <v>152</v>
      </c>
      <c r="I13" s="47"/>
      <c r="J13" s="47"/>
      <c r="K13" s="47"/>
      <c r="L13" s="47"/>
      <c r="M13" s="47"/>
      <c r="N13" s="47"/>
      <c r="O13" s="47"/>
      <c r="P13" s="47"/>
    </row>
    <row r="14" spans="2:16" s="49" customFormat="1" ht="12" customHeight="1">
      <c r="B14" s="51"/>
      <c r="C14" s="56" t="s">
        <v>138</v>
      </c>
      <c r="D14" s="97"/>
      <c r="E14" s="197" t="s">
        <v>152</v>
      </c>
      <c r="F14" s="198" t="s">
        <v>152</v>
      </c>
      <c r="G14" s="199" t="s">
        <v>152</v>
      </c>
      <c r="H14" s="200" t="s">
        <v>152</v>
      </c>
      <c r="I14" s="47"/>
      <c r="J14" s="47"/>
      <c r="K14" s="47"/>
      <c r="L14" s="47"/>
      <c r="M14" s="47"/>
      <c r="N14" s="47"/>
      <c r="O14" s="47"/>
      <c r="P14" s="47"/>
    </row>
    <row r="15" spans="2:16" s="49" customFormat="1" ht="12" customHeight="1">
      <c r="B15" s="51"/>
      <c r="C15" s="56" t="s">
        <v>139</v>
      </c>
      <c r="D15" s="97"/>
      <c r="E15" s="197" t="s">
        <v>152</v>
      </c>
      <c r="F15" s="198" t="s">
        <v>152</v>
      </c>
      <c r="G15" s="199" t="s">
        <v>152</v>
      </c>
      <c r="H15" s="200" t="s">
        <v>152</v>
      </c>
      <c r="I15" s="47"/>
      <c r="J15" s="47"/>
      <c r="K15" s="47"/>
      <c r="L15" s="47"/>
      <c r="M15" s="47"/>
      <c r="N15" s="47"/>
      <c r="O15" s="47"/>
      <c r="P15" s="47"/>
    </row>
    <row r="16" spans="2:16" s="49" customFormat="1" ht="12" customHeight="1">
      <c r="B16" s="51"/>
      <c r="C16" s="56" t="s">
        <v>140</v>
      </c>
      <c r="D16" s="97"/>
      <c r="E16" s="197" t="s">
        <v>152</v>
      </c>
      <c r="F16" s="198" t="s">
        <v>152</v>
      </c>
      <c r="G16" s="199" t="s">
        <v>152</v>
      </c>
      <c r="H16" s="200" t="s">
        <v>152</v>
      </c>
      <c r="I16" s="47"/>
      <c r="J16" s="47"/>
      <c r="K16" s="47"/>
      <c r="L16" s="47"/>
      <c r="M16" s="47"/>
      <c r="N16" s="47"/>
      <c r="O16" s="47"/>
      <c r="P16" s="47"/>
    </row>
    <row r="17" spans="2:16" s="49" customFormat="1" ht="12" customHeight="1">
      <c r="B17" s="51"/>
      <c r="C17" s="56" t="s">
        <v>141</v>
      </c>
      <c r="D17" s="97"/>
      <c r="E17" s="197" t="s">
        <v>152</v>
      </c>
      <c r="F17" s="198" t="s">
        <v>152</v>
      </c>
      <c r="G17" s="199" t="s">
        <v>152</v>
      </c>
      <c r="H17" s="200" t="s">
        <v>152</v>
      </c>
      <c r="I17" s="47"/>
      <c r="J17" s="47"/>
      <c r="K17" s="47"/>
      <c r="L17" s="47"/>
      <c r="M17" s="47"/>
      <c r="N17" s="47"/>
      <c r="O17" s="47"/>
      <c r="P17" s="47"/>
    </row>
    <row r="18" spans="2:16" s="49" customFormat="1" ht="12" customHeight="1">
      <c r="B18" s="51"/>
      <c r="C18" s="146" t="s">
        <v>142</v>
      </c>
      <c r="D18" s="97"/>
      <c r="E18" s="197" t="s">
        <v>152</v>
      </c>
      <c r="F18" s="198" t="s">
        <v>152</v>
      </c>
      <c r="G18" s="199" t="s">
        <v>152</v>
      </c>
      <c r="H18" s="200" t="s">
        <v>152</v>
      </c>
      <c r="I18" s="47"/>
      <c r="J18" s="47"/>
      <c r="K18" s="47"/>
      <c r="L18" s="47"/>
      <c r="M18" s="47"/>
      <c r="N18" s="47"/>
      <c r="O18" s="47"/>
      <c r="P18" s="47"/>
    </row>
    <row r="19" spans="2:16" s="49" customFormat="1" ht="12" customHeight="1">
      <c r="B19" s="52"/>
      <c r="C19" s="147" t="s">
        <v>143</v>
      </c>
      <c r="D19" s="97"/>
      <c r="E19" s="209" t="s">
        <v>152</v>
      </c>
      <c r="F19" s="198" t="s">
        <v>152</v>
      </c>
      <c r="G19" s="199" t="s">
        <v>152</v>
      </c>
      <c r="H19" s="200" t="s">
        <v>152</v>
      </c>
      <c r="I19" s="47"/>
      <c r="J19" s="47"/>
      <c r="K19" s="47"/>
      <c r="L19" s="47"/>
      <c r="M19" s="47"/>
      <c r="N19" s="47"/>
      <c r="O19" s="47"/>
      <c r="P19" s="47"/>
    </row>
    <row r="20" spans="2:16" s="49" customFormat="1" ht="12" customHeight="1">
      <c r="B20" s="57"/>
      <c r="C20" s="54" t="s">
        <v>1</v>
      </c>
      <c r="D20" s="60">
        <f>SUM(D13:D19)</f>
        <v>0</v>
      </c>
      <c r="E20" s="178">
        <f>IF($D$6&gt;=2,SUM(E14:E19),"")</f>
      </c>
      <c r="F20" s="179">
        <f>IF($D$6&gt;=3,SUM(F14:F19),"")</f>
      </c>
      <c r="G20" s="95">
        <f>IF($D$6&gt;=4,SUM(G14:G19),"")</f>
      </c>
      <c r="H20" s="96">
        <f>IF($D$6&gt;=5,SUM(H14:H19),"")</f>
      </c>
      <c r="I20" s="47"/>
      <c r="J20" s="47"/>
      <c r="K20" s="47"/>
      <c r="L20" s="47"/>
      <c r="M20" s="47"/>
      <c r="N20" s="47"/>
      <c r="O20" s="47"/>
      <c r="P20" s="47"/>
    </row>
    <row r="21" spans="2:16" s="49" customFormat="1" ht="12" customHeight="1">
      <c r="B21" s="55" t="s">
        <v>72</v>
      </c>
      <c r="C21" s="56" t="s">
        <v>73</v>
      </c>
      <c r="D21" s="149" t="s">
        <v>152</v>
      </c>
      <c r="E21" s="201" t="s">
        <v>152</v>
      </c>
      <c r="F21" s="202" t="s">
        <v>152</v>
      </c>
      <c r="G21" s="199" t="s">
        <v>152</v>
      </c>
      <c r="H21" s="200" t="s">
        <v>152</v>
      </c>
      <c r="I21" s="47"/>
      <c r="J21" s="47"/>
      <c r="K21" s="47"/>
      <c r="L21" s="47"/>
      <c r="M21" s="47"/>
      <c r="N21" s="47"/>
      <c r="O21" s="47"/>
      <c r="P21" s="47"/>
    </row>
    <row r="22" spans="2:16" s="49" customFormat="1" ht="12" customHeight="1">
      <c r="B22" s="52"/>
      <c r="C22" s="56" t="s">
        <v>74</v>
      </c>
      <c r="D22" s="97" t="s">
        <v>152</v>
      </c>
      <c r="E22" s="201" t="s">
        <v>152</v>
      </c>
      <c r="F22" s="202" t="s">
        <v>152</v>
      </c>
      <c r="G22" s="199" t="s">
        <v>152</v>
      </c>
      <c r="H22" s="200" t="s">
        <v>152</v>
      </c>
      <c r="I22" s="47"/>
      <c r="J22" s="47"/>
      <c r="K22" s="47"/>
      <c r="L22" s="47"/>
      <c r="M22" s="47"/>
      <c r="N22" s="47"/>
      <c r="O22" s="47"/>
      <c r="P22" s="47"/>
    </row>
    <row r="23" spans="2:16" s="49" customFormat="1" ht="12" customHeight="1">
      <c r="B23" s="57"/>
      <c r="C23" s="54" t="s">
        <v>2</v>
      </c>
      <c r="D23" s="155">
        <f>SUM(D21:D22)</f>
        <v>0</v>
      </c>
      <c r="E23" s="178">
        <f>IF($D$6&gt;=2,SUM(E21:E22),"")</f>
      </c>
      <c r="F23" s="179">
        <f>IF($D$6&gt;=3,SUM(F21:F22),"")</f>
      </c>
      <c r="G23" s="95">
        <f>IF($D$6&gt;=4,SUM(G21:G22),"")</f>
      </c>
      <c r="H23" s="96">
        <f>IF($D$6&gt;=5,SUM(H21:H22),"")</f>
      </c>
      <c r="I23" s="47"/>
      <c r="J23" s="47"/>
      <c r="K23" s="47"/>
      <c r="L23" s="47"/>
      <c r="M23" s="47"/>
      <c r="N23" s="47"/>
      <c r="O23" s="47"/>
      <c r="P23" s="47"/>
    </row>
    <row r="24" spans="2:16" s="49" customFormat="1" ht="12" customHeight="1">
      <c r="B24" s="55" t="s">
        <v>76</v>
      </c>
      <c r="C24" s="58" t="s">
        <v>75</v>
      </c>
      <c r="D24" s="97"/>
      <c r="E24" s="201" t="s">
        <v>152</v>
      </c>
      <c r="F24" s="202" t="s">
        <v>152</v>
      </c>
      <c r="G24" s="199" t="s">
        <v>152</v>
      </c>
      <c r="H24" s="200" t="s">
        <v>152</v>
      </c>
      <c r="I24" s="47"/>
      <c r="J24" s="47"/>
      <c r="K24" s="47"/>
      <c r="L24" s="47"/>
      <c r="M24" s="47"/>
      <c r="N24" s="47"/>
      <c r="O24" s="47"/>
      <c r="P24" s="47"/>
    </row>
    <row r="25" spans="2:16" s="49" customFormat="1" ht="12" customHeight="1">
      <c r="B25" s="347" t="s">
        <v>136</v>
      </c>
      <c r="C25" s="59" t="s">
        <v>77</v>
      </c>
      <c r="D25" s="97"/>
      <c r="E25" s="201" t="s">
        <v>152</v>
      </c>
      <c r="F25" s="202" t="s">
        <v>152</v>
      </c>
      <c r="G25" s="199" t="s">
        <v>152</v>
      </c>
      <c r="H25" s="200" t="s">
        <v>152</v>
      </c>
      <c r="I25" s="47"/>
      <c r="J25" s="47"/>
      <c r="K25" s="47"/>
      <c r="L25" s="47"/>
      <c r="M25" s="47"/>
      <c r="N25" s="47"/>
      <c r="O25" s="47"/>
      <c r="P25" s="47"/>
    </row>
    <row r="26" spans="2:16" s="49" customFormat="1" ht="12" customHeight="1">
      <c r="B26" s="348"/>
      <c r="C26" s="59" t="s">
        <v>78</v>
      </c>
      <c r="D26" s="97"/>
      <c r="E26" s="201" t="s">
        <v>152</v>
      </c>
      <c r="F26" s="202" t="s">
        <v>152</v>
      </c>
      <c r="G26" s="199" t="s">
        <v>152</v>
      </c>
      <c r="H26" s="200" t="s">
        <v>152</v>
      </c>
      <c r="I26" s="47"/>
      <c r="J26" s="47"/>
      <c r="K26" s="47"/>
      <c r="L26" s="47"/>
      <c r="M26" s="47"/>
      <c r="N26" s="47"/>
      <c r="O26" s="47"/>
      <c r="P26" s="47"/>
    </row>
    <row r="27" spans="2:16" s="49" customFormat="1" ht="12" customHeight="1">
      <c r="B27" s="348"/>
      <c r="C27" s="59" t="s">
        <v>79</v>
      </c>
      <c r="D27" s="97"/>
      <c r="E27" s="201" t="s">
        <v>152</v>
      </c>
      <c r="F27" s="202" t="s">
        <v>152</v>
      </c>
      <c r="G27" s="199" t="s">
        <v>152</v>
      </c>
      <c r="H27" s="200" t="s">
        <v>152</v>
      </c>
      <c r="I27" s="47"/>
      <c r="J27" s="47"/>
      <c r="K27" s="47"/>
      <c r="L27" s="47"/>
      <c r="M27" s="47"/>
      <c r="N27" s="47"/>
      <c r="O27" s="47"/>
      <c r="P27" s="47"/>
    </row>
    <row r="28" spans="2:16" s="49" customFormat="1" ht="12" customHeight="1">
      <c r="B28" s="348"/>
      <c r="C28" s="59" t="s">
        <v>80</v>
      </c>
      <c r="D28" s="97"/>
      <c r="E28" s="201" t="s">
        <v>152</v>
      </c>
      <c r="F28" s="202" t="s">
        <v>152</v>
      </c>
      <c r="G28" s="199" t="s">
        <v>152</v>
      </c>
      <c r="H28" s="200" t="s">
        <v>152</v>
      </c>
      <c r="I28" s="47"/>
      <c r="J28" s="47"/>
      <c r="K28" s="47"/>
      <c r="L28" s="47"/>
      <c r="M28" s="47"/>
      <c r="N28" s="47"/>
      <c r="O28" s="47"/>
      <c r="P28" s="47"/>
    </row>
    <row r="29" spans="2:16" s="49" customFormat="1" ht="12" customHeight="1">
      <c r="B29" s="348"/>
      <c r="C29" s="59" t="s">
        <v>81</v>
      </c>
      <c r="D29" s="97"/>
      <c r="E29" s="201" t="s">
        <v>152</v>
      </c>
      <c r="F29" s="202" t="s">
        <v>152</v>
      </c>
      <c r="G29" s="199" t="s">
        <v>152</v>
      </c>
      <c r="H29" s="200" t="s">
        <v>152</v>
      </c>
      <c r="I29" s="47"/>
      <c r="J29" s="47"/>
      <c r="K29" s="47"/>
      <c r="L29" s="47"/>
      <c r="M29" s="47"/>
      <c r="N29" s="47"/>
      <c r="O29" s="47"/>
      <c r="P29" s="47"/>
    </row>
    <row r="30" spans="2:16" s="49" customFormat="1" ht="12" customHeight="1">
      <c r="B30" s="348"/>
      <c r="C30" s="59" t="s">
        <v>82</v>
      </c>
      <c r="D30" s="97"/>
      <c r="E30" s="201" t="s">
        <v>152</v>
      </c>
      <c r="F30" s="202" t="s">
        <v>152</v>
      </c>
      <c r="G30" s="199" t="s">
        <v>152</v>
      </c>
      <c r="H30" s="200" t="s">
        <v>152</v>
      </c>
      <c r="I30" s="47"/>
      <c r="J30" s="47"/>
      <c r="K30" s="47"/>
      <c r="L30" s="47"/>
      <c r="M30" s="47"/>
      <c r="N30" s="47"/>
      <c r="O30" s="47"/>
      <c r="P30" s="47"/>
    </row>
    <row r="31" spans="2:16" s="49" customFormat="1" ht="12" customHeight="1">
      <c r="B31" s="348"/>
      <c r="C31" s="59" t="s">
        <v>83</v>
      </c>
      <c r="D31" s="97"/>
      <c r="E31" s="201" t="s">
        <v>152</v>
      </c>
      <c r="F31" s="202" t="s">
        <v>152</v>
      </c>
      <c r="G31" s="199" t="s">
        <v>152</v>
      </c>
      <c r="H31" s="200" t="s">
        <v>152</v>
      </c>
      <c r="I31" s="47"/>
      <c r="J31" s="47"/>
      <c r="K31" s="47"/>
      <c r="L31" s="47"/>
      <c r="M31" s="47"/>
      <c r="N31" s="47"/>
      <c r="O31" s="47"/>
      <c r="P31" s="47"/>
    </row>
    <row r="32" spans="2:16" s="49" customFormat="1" ht="12" customHeight="1">
      <c r="B32" s="348"/>
      <c r="C32" s="59" t="s">
        <v>84</v>
      </c>
      <c r="D32" s="97"/>
      <c r="E32" s="201" t="s">
        <v>152</v>
      </c>
      <c r="F32" s="202" t="s">
        <v>152</v>
      </c>
      <c r="G32" s="199" t="s">
        <v>152</v>
      </c>
      <c r="H32" s="200" t="s">
        <v>152</v>
      </c>
      <c r="I32" s="47"/>
      <c r="J32" s="47"/>
      <c r="K32" s="47"/>
      <c r="L32" s="47"/>
      <c r="M32" s="47"/>
      <c r="N32" s="47"/>
      <c r="O32" s="47"/>
      <c r="P32" s="47"/>
    </row>
    <row r="33" spans="2:16" s="49" customFormat="1" ht="12" customHeight="1">
      <c r="B33" s="348"/>
      <c r="C33" s="59" t="s">
        <v>85</v>
      </c>
      <c r="D33" s="97"/>
      <c r="E33" s="201" t="s">
        <v>152</v>
      </c>
      <c r="F33" s="202" t="s">
        <v>152</v>
      </c>
      <c r="G33" s="199" t="s">
        <v>152</v>
      </c>
      <c r="H33" s="200" t="s">
        <v>152</v>
      </c>
      <c r="I33" s="47"/>
      <c r="J33" s="47"/>
      <c r="K33" s="47"/>
      <c r="L33" s="47"/>
      <c r="M33" s="47"/>
      <c r="N33" s="47"/>
      <c r="O33" s="47"/>
      <c r="P33" s="47"/>
    </row>
    <row r="34" spans="2:16" s="49" customFormat="1" ht="12" customHeight="1">
      <c r="B34" s="348"/>
      <c r="C34" s="59" t="s">
        <v>92</v>
      </c>
      <c r="D34" s="97"/>
      <c r="E34" s="201" t="s">
        <v>152</v>
      </c>
      <c r="F34" s="202" t="s">
        <v>152</v>
      </c>
      <c r="G34" s="199" t="s">
        <v>152</v>
      </c>
      <c r="H34" s="200" t="s">
        <v>152</v>
      </c>
      <c r="I34" s="47"/>
      <c r="J34" s="47"/>
      <c r="K34" s="47"/>
      <c r="L34" s="47"/>
      <c r="M34" s="47"/>
      <c r="N34" s="47"/>
      <c r="O34" s="47"/>
      <c r="P34" s="47"/>
    </row>
    <row r="35" spans="2:16" s="49" customFormat="1" ht="12" customHeight="1">
      <c r="B35" s="348"/>
      <c r="C35" s="59" t="s">
        <v>86</v>
      </c>
      <c r="D35" s="97"/>
      <c r="E35" s="201" t="s">
        <v>152</v>
      </c>
      <c r="F35" s="202" t="s">
        <v>152</v>
      </c>
      <c r="G35" s="199" t="s">
        <v>152</v>
      </c>
      <c r="H35" s="200" t="s">
        <v>152</v>
      </c>
      <c r="I35" s="47"/>
      <c r="J35" s="47"/>
      <c r="K35" s="47"/>
      <c r="L35" s="47"/>
      <c r="M35" s="47"/>
      <c r="N35" s="47"/>
      <c r="O35" s="47"/>
      <c r="P35" s="47"/>
    </row>
    <row r="36" spans="2:16" s="49" customFormat="1" ht="12" customHeight="1">
      <c r="B36" s="348"/>
      <c r="C36" s="59" t="s">
        <v>87</v>
      </c>
      <c r="D36" s="97"/>
      <c r="E36" s="201" t="s">
        <v>152</v>
      </c>
      <c r="F36" s="202" t="s">
        <v>152</v>
      </c>
      <c r="G36" s="199" t="s">
        <v>152</v>
      </c>
      <c r="H36" s="200" t="s">
        <v>152</v>
      </c>
      <c r="I36" s="47"/>
      <c r="J36" s="47"/>
      <c r="K36" s="47"/>
      <c r="L36" s="47"/>
      <c r="M36" s="47"/>
      <c r="N36" s="47"/>
      <c r="O36" s="47"/>
      <c r="P36" s="47"/>
    </row>
    <row r="37" spans="2:16" s="49" customFormat="1" ht="12" customHeight="1">
      <c r="B37" s="348"/>
      <c r="C37" s="59" t="s">
        <v>88</v>
      </c>
      <c r="D37" s="97"/>
      <c r="E37" s="201" t="s">
        <v>152</v>
      </c>
      <c r="F37" s="202" t="s">
        <v>152</v>
      </c>
      <c r="G37" s="199" t="s">
        <v>152</v>
      </c>
      <c r="H37" s="200" t="s">
        <v>152</v>
      </c>
      <c r="I37" s="47"/>
      <c r="J37" s="47"/>
      <c r="K37" s="47"/>
      <c r="L37" s="47"/>
      <c r="M37" s="47"/>
      <c r="N37" s="47"/>
      <c r="O37" s="47"/>
      <c r="P37" s="47"/>
    </row>
    <row r="38" spans="2:16" s="49" customFormat="1" ht="12" customHeight="1">
      <c r="B38" s="348"/>
      <c r="C38" s="59" t="s">
        <v>89</v>
      </c>
      <c r="D38" s="97"/>
      <c r="E38" s="201" t="s">
        <v>152</v>
      </c>
      <c r="F38" s="202" t="s">
        <v>152</v>
      </c>
      <c r="G38" s="199" t="s">
        <v>152</v>
      </c>
      <c r="H38" s="200" t="s">
        <v>152</v>
      </c>
      <c r="I38" s="47"/>
      <c r="J38" s="47"/>
      <c r="K38" s="47"/>
      <c r="L38" s="47"/>
      <c r="M38" s="47"/>
      <c r="N38" s="47"/>
      <c r="O38" s="47"/>
      <c r="P38" s="47"/>
    </row>
    <row r="39" spans="2:16" s="49" customFormat="1" ht="12" customHeight="1">
      <c r="B39" s="348"/>
      <c r="C39" s="59" t="s">
        <v>90</v>
      </c>
      <c r="D39" s="97"/>
      <c r="E39" s="201" t="s">
        <v>152</v>
      </c>
      <c r="F39" s="202" t="s">
        <v>152</v>
      </c>
      <c r="G39" s="199" t="s">
        <v>152</v>
      </c>
      <c r="H39" s="200" t="s">
        <v>152</v>
      </c>
      <c r="I39" s="47"/>
      <c r="J39" s="47"/>
      <c r="K39" s="47"/>
      <c r="L39" s="47"/>
      <c r="M39" s="47"/>
      <c r="N39" s="47"/>
      <c r="O39" s="47"/>
      <c r="P39" s="47"/>
    </row>
    <row r="40" spans="2:16" s="49" customFormat="1" ht="12" customHeight="1">
      <c r="B40" s="349"/>
      <c r="C40" s="59" t="s">
        <v>91</v>
      </c>
      <c r="D40" s="97"/>
      <c r="E40" s="201" t="s">
        <v>152</v>
      </c>
      <c r="F40" s="202" t="s">
        <v>152</v>
      </c>
      <c r="G40" s="199" t="s">
        <v>152</v>
      </c>
      <c r="H40" s="200" t="s">
        <v>152</v>
      </c>
      <c r="I40" s="47"/>
      <c r="J40" s="47"/>
      <c r="K40" s="47"/>
      <c r="L40" s="47"/>
      <c r="M40" s="47"/>
      <c r="N40" s="47"/>
      <c r="O40" s="47"/>
      <c r="P40" s="47"/>
    </row>
    <row r="41" spans="2:16" s="49" customFormat="1" ht="12" customHeight="1">
      <c r="B41" s="57"/>
      <c r="C41" s="53" t="s">
        <v>3</v>
      </c>
      <c r="D41" s="60">
        <f>SUM(D24:D40)</f>
        <v>0</v>
      </c>
      <c r="E41" s="178">
        <f>IF($D$6&gt;=2,SUM(E24:E40),"")</f>
      </c>
      <c r="F41" s="179">
        <f>IF($D$6&gt;=3,SUM(F24:F40),"")</f>
      </c>
      <c r="G41" s="95">
        <f>IF($D$6&gt;=4,SUM(G24:G40),"")</f>
      </c>
      <c r="H41" s="96">
        <f>IF($D$6&gt;=5,SUM(H24:H40),"")</f>
      </c>
      <c r="I41" s="47"/>
      <c r="J41" s="47"/>
      <c r="K41" s="47"/>
      <c r="L41" s="47"/>
      <c r="M41" s="47"/>
      <c r="N41" s="47"/>
      <c r="O41" s="47"/>
      <c r="P41" s="47"/>
    </row>
    <row r="42" spans="2:16" s="49" customFormat="1" ht="12" customHeight="1">
      <c r="B42" s="150" t="s">
        <v>153</v>
      </c>
      <c r="C42" s="146" t="s">
        <v>158</v>
      </c>
      <c r="D42" s="149"/>
      <c r="E42" s="201" t="s">
        <v>152</v>
      </c>
      <c r="F42" s="202" t="s">
        <v>152</v>
      </c>
      <c r="G42" s="199" t="s">
        <v>152</v>
      </c>
      <c r="H42" s="200" t="s">
        <v>152</v>
      </c>
      <c r="I42" s="47"/>
      <c r="J42" s="47"/>
      <c r="K42" s="47"/>
      <c r="L42" s="47"/>
      <c r="M42" s="47"/>
      <c r="N42" s="47"/>
      <c r="O42" s="47"/>
      <c r="P42" s="47"/>
    </row>
    <row r="43" spans="2:16" s="49" customFormat="1" ht="12" customHeight="1">
      <c r="B43" s="151" t="s">
        <v>154</v>
      </c>
      <c r="C43" s="56" t="s">
        <v>155</v>
      </c>
      <c r="D43" s="97"/>
      <c r="E43" s="201" t="s">
        <v>152</v>
      </c>
      <c r="F43" s="202" t="s">
        <v>152</v>
      </c>
      <c r="G43" s="199" t="s">
        <v>152</v>
      </c>
      <c r="H43" s="200" t="s">
        <v>152</v>
      </c>
      <c r="I43" s="47"/>
      <c r="J43" s="47"/>
      <c r="K43" s="47"/>
      <c r="L43" s="47"/>
      <c r="M43" s="47"/>
      <c r="N43" s="47"/>
      <c r="O43" s="47"/>
      <c r="P43" s="47"/>
    </row>
    <row r="44" spans="2:16" s="49" customFormat="1" ht="12" customHeight="1">
      <c r="B44" s="57"/>
      <c r="C44" s="54"/>
      <c r="D44" s="60"/>
      <c r="E44" s="178"/>
      <c r="F44" s="179"/>
      <c r="G44" s="95"/>
      <c r="H44" s="96"/>
      <c r="I44" s="47"/>
      <c r="J44" s="47"/>
      <c r="K44" s="47"/>
      <c r="L44" s="47"/>
      <c r="M44" s="47"/>
      <c r="N44" s="47"/>
      <c r="O44" s="47"/>
      <c r="P44" s="47"/>
    </row>
    <row r="45" spans="2:16" ht="12.75">
      <c r="B45" s="45"/>
      <c r="C45" s="45"/>
      <c r="D45" s="45"/>
      <c r="E45" s="41"/>
      <c r="F45" s="41"/>
      <c r="G45" s="41"/>
      <c r="H45" s="41"/>
      <c r="I45" s="41"/>
      <c r="J45" s="41"/>
      <c r="K45" s="41"/>
      <c r="L45" s="41"/>
      <c r="M45" s="41"/>
      <c r="N45" s="41"/>
      <c r="O45" s="41"/>
      <c r="P45" s="41"/>
    </row>
    <row r="46" spans="2:16" ht="12.75">
      <c r="B46" s="41"/>
      <c r="C46" s="109" t="s">
        <v>35</v>
      </c>
      <c r="D46" s="317"/>
      <c r="E46" s="318"/>
      <c r="F46" s="318"/>
      <c r="G46" s="318"/>
      <c r="H46" s="319"/>
      <c r="I46" s="61"/>
      <c r="J46" s="41"/>
      <c r="K46" s="41"/>
      <c r="L46" s="41"/>
      <c r="M46" s="41"/>
      <c r="N46" s="41"/>
      <c r="O46" s="41"/>
      <c r="P46" s="41"/>
    </row>
    <row r="47" spans="2:16" ht="12.75">
      <c r="B47" s="41"/>
      <c r="C47" s="41"/>
      <c r="D47" s="320"/>
      <c r="E47" s="321"/>
      <c r="F47" s="321"/>
      <c r="G47" s="321"/>
      <c r="H47" s="322"/>
      <c r="I47" s="61"/>
      <c r="J47" s="41"/>
      <c r="K47" s="41"/>
      <c r="L47" s="41"/>
      <c r="M47" s="41"/>
      <c r="N47" s="41"/>
      <c r="O47" s="41"/>
      <c r="P47" s="41"/>
    </row>
    <row r="48" spans="2:16" ht="12.75">
      <c r="B48" s="41"/>
      <c r="C48" s="41"/>
      <c r="D48" s="320"/>
      <c r="E48" s="321"/>
      <c r="F48" s="321"/>
      <c r="G48" s="321"/>
      <c r="H48" s="322"/>
      <c r="I48" s="61"/>
      <c r="J48" s="41"/>
      <c r="K48" s="41"/>
      <c r="L48" s="41"/>
      <c r="M48" s="41"/>
      <c r="N48" s="41"/>
      <c r="O48" s="41"/>
      <c r="P48" s="41"/>
    </row>
    <row r="49" spans="2:16" ht="12.75">
      <c r="B49" s="41"/>
      <c r="C49" s="41"/>
      <c r="D49" s="323"/>
      <c r="E49" s="324"/>
      <c r="F49" s="324"/>
      <c r="G49" s="324"/>
      <c r="H49" s="325"/>
      <c r="I49" s="61"/>
      <c r="J49" s="41"/>
      <c r="K49" s="41"/>
      <c r="L49" s="41"/>
      <c r="M49" s="41"/>
      <c r="N49" s="41"/>
      <c r="O49" s="41"/>
      <c r="P49" s="41"/>
    </row>
    <row r="50" spans="2:16" ht="12.75">
      <c r="B50" s="41"/>
      <c r="C50" s="41"/>
      <c r="D50" s="180"/>
      <c r="E50" s="180"/>
      <c r="F50" s="180"/>
      <c r="G50" s="180"/>
      <c r="H50" s="180"/>
      <c r="I50" s="173"/>
      <c r="J50" s="41"/>
      <c r="K50" s="41"/>
      <c r="L50" s="41"/>
      <c r="M50" s="41"/>
      <c r="N50" s="41"/>
      <c r="O50" s="41"/>
      <c r="P50" s="41"/>
    </row>
    <row r="51" spans="2:16" ht="12.75">
      <c r="B51" s="41"/>
      <c r="C51" s="41"/>
      <c r="D51" s="177"/>
      <c r="E51" s="177"/>
      <c r="F51" s="177"/>
      <c r="G51" s="177"/>
      <c r="H51" s="177"/>
      <c r="I51" s="175"/>
      <c r="J51" s="41"/>
      <c r="K51" s="41"/>
      <c r="L51" s="41"/>
      <c r="M51" s="41"/>
      <c r="N51" s="41"/>
      <c r="O51" s="41"/>
      <c r="P51" s="41"/>
    </row>
    <row r="52" spans="2:16" ht="12.75">
      <c r="B52" s="41"/>
      <c r="C52" s="41"/>
      <c r="D52" s="41"/>
      <c r="E52" s="41"/>
      <c r="F52" s="41"/>
      <c r="G52" s="41"/>
      <c r="I52" s="110" t="s">
        <v>122</v>
      </c>
      <c r="J52" s="41">
        <v>0</v>
      </c>
      <c r="K52" s="41"/>
      <c r="L52" s="41"/>
      <c r="M52" s="41"/>
      <c r="N52" s="41"/>
      <c r="O52" s="41"/>
      <c r="P52" s="41"/>
    </row>
    <row r="53" spans="2:16" ht="12.75" hidden="1">
      <c r="B53" s="41"/>
      <c r="C53" s="41"/>
      <c r="D53" s="41"/>
      <c r="E53" s="41"/>
      <c r="F53" s="41"/>
      <c r="G53" s="41"/>
      <c r="H53" s="41"/>
      <c r="I53" s="41"/>
      <c r="J53" s="41"/>
      <c r="K53" s="41"/>
      <c r="L53" s="41"/>
      <c r="M53" s="41"/>
      <c r="N53" s="41"/>
      <c r="O53" s="41"/>
      <c r="P53" s="41"/>
    </row>
    <row r="54" spans="2:16" ht="12.75" hidden="1">
      <c r="B54" s="41"/>
      <c r="C54" s="41"/>
      <c r="D54" s="41"/>
      <c r="E54" s="41"/>
      <c r="F54" s="41"/>
      <c r="G54" s="41"/>
      <c r="H54" s="41"/>
      <c r="I54" s="41"/>
      <c r="J54" s="41"/>
      <c r="K54" s="41"/>
      <c r="L54" s="41"/>
      <c r="M54" s="41"/>
      <c r="N54" s="41"/>
      <c r="O54" s="41"/>
      <c r="P54" s="41"/>
    </row>
    <row r="55" spans="2:16" ht="12.75" hidden="1">
      <c r="B55" s="41"/>
      <c r="C55" s="41"/>
      <c r="D55" s="41"/>
      <c r="E55" s="41"/>
      <c r="F55" s="41"/>
      <c r="G55" s="41"/>
      <c r="H55" s="41"/>
      <c r="I55" s="41"/>
      <c r="J55" s="41"/>
      <c r="K55" s="41"/>
      <c r="L55" s="41"/>
      <c r="M55" s="41"/>
      <c r="N55" s="41"/>
      <c r="O55" s="41"/>
      <c r="P55" s="41"/>
    </row>
    <row r="56" spans="2:16" ht="12.75" hidden="1">
      <c r="B56" s="41"/>
      <c r="C56" s="41"/>
      <c r="D56" s="41"/>
      <c r="E56" s="41"/>
      <c r="F56" s="41"/>
      <c r="G56" s="41"/>
      <c r="H56" s="41"/>
      <c r="I56" s="41"/>
      <c r="J56" s="41"/>
      <c r="K56" s="41"/>
      <c r="L56" s="41"/>
      <c r="M56" s="41"/>
      <c r="N56" s="41"/>
      <c r="O56" s="41"/>
      <c r="P56" s="41"/>
    </row>
    <row r="57" spans="2:16" ht="12.75" hidden="1">
      <c r="B57" s="41"/>
      <c r="C57" s="41"/>
      <c r="D57" s="41"/>
      <c r="E57" s="41"/>
      <c r="F57" s="41"/>
      <c r="G57" s="41"/>
      <c r="H57" s="41"/>
      <c r="I57" s="41"/>
      <c r="J57" s="41"/>
      <c r="K57" s="41"/>
      <c r="L57" s="41"/>
      <c r="M57" s="41"/>
      <c r="N57" s="41"/>
      <c r="O57" s="41"/>
      <c r="P57" s="41"/>
    </row>
    <row r="58" spans="2:16" ht="12.75" hidden="1">
      <c r="B58" s="41"/>
      <c r="C58" s="41"/>
      <c r="D58" s="41"/>
      <c r="E58" s="41"/>
      <c r="F58" s="41"/>
      <c r="G58" s="41"/>
      <c r="H58" s="41"/>
      <c r="I58" s="41"/>
      <c r="J58" s="41"/>
      <c r="K58" s="41"/>
      <c r="L58" s="41"/>
      <c r="M58" s="41"/>
      <c r="N58" s="41"/>
      <c r="O58" s="41"/>
      <c r="P58" s="41"/>
    </row>
    <row r="59" spans="2:16" ht="12.75" hidden="1">
      <c r="B59" s="41"/>
      <c r="C59" s="41"/>
      <c r="D59" s="41"/>
      <c r="E59" s="41"/>
      <c r="F59" s="41"/>
      <c r="G59" s="41"/>
      <c r="H59" s="41"/>
      <c r="I59" s="41"/>
      <c r="J59" s="41"/>
      <c r="K59" s="41"/>
      <c r="L59" s="41"/>
      <c r="M59" s="41"/>
      <c r="N59" s="41"/>
      <c r="O59" s="41"/>
      <c r="P59" s="41"/>
    </row>
    <row r="60" spans="2:16" ht="12.75" hidden="1">
      <c r="B60" s="41"/>
      <c r="C60" s="41"/>
      <c r="D60" s="41"/>
      <c r="E60" s="41"/>
      <c r="F60" s="41"/>
      <c r="G60" s="41"/>
      <c r="H60" s="41"/>
      <c r="I60" s="41"/>
      <c r="J60" s="41"/>
      <c r="K60" s="41"/>
      <c r="L60" s="41"/>
      <c r="M60" s="41"/>
      <c r="N60" s="41"/>
      <c r="O60" s="41"/>
      <c r="P60" s="41"/>
    </row>
    <row r="61" spans="2:16" ht="12.75" hidden="1">
      <c r="B61" s="41"/>
      <c r="C61" s="41"/>
      <c r="D61" s="41"/>
      <c r="E61" s="41"/>
      <c r="F61" s="41"/>
      <c r="G61" s="41"/>
      <c r="H61" s="41"/>
      <c r="I61" s="41"/>
      <c r="J61" s="41"/>
      <c r="K61" s="41"/>
      <c r="L61" s="41"/>
      <c r="M61" s="41"/>
      <c r="N61" s="41"/>
      <c r="O61" s="41"/>
      <c r="P61" s="41"/>
    </row>
    <row r="62" spans="2:16" ht="12.75" hidden="1">
      <c r="B62" s="41"/>
      <c r="C62" s="41"/>
      <c r="D62" s="41"/>
      <c r="E62" s="41"/>
      <c r="F62" s="41"/>
      <c r="G62" s="41"/>
      <c r="H62" s="41"/>
      <c r="I62" s="41"/>
      <c r="J62" s="41"/>
      <c r="K62" s="41"/>
      <c r="L62" s="41"/>
      <c r="M62" s="41"/>
      <c r="N62" s="41"/>
      <c r="O62" s="41"/>
      <c r="P62" s="41"/>
    </row>
    <row r="63" spans="2:16" ht="12.75" hidden="1">
      <c r="B63" s="41"/>
      <c r="C63" s="41"/>
      <c r="D63" s="41"/>
      <c r="E63" s="41"/>
      <c r="F63" s="41"/>
      <c r="G63" s="41"/>
      <c r="H63" s="41"/>
      <c r="I63" s="41"/>
      <c r="J63" s="41"/>
      <c r="K63" s="41"/>
      <c r="L63" s="41"/>
      <c r="M63" s="41"/>
      <c r="N63" s="41"/>
      <c r="O63" s="41"/>
      <c r="P63" s="41"/>
    </row>
    <row r="64" spans="2:16" ht="12.75" hidden="1">
      <c r="B64" s="41"/>
      <c r="C64" s="41"/>
      <c r="D64" s="41"/>
      <c r="E64" s="41"/>
      <c r="F64" s="41"/>
      <c r="G64" s="41"/>
      <c r="H64" s="41"/>
      <c r="I64" s="41"/>
      <c r="J64" s="41"/>
      <c r="K64" s="41"/>
      <c r="L64" s="41"/>
      <c r="M64" s="41"/>
      <c r="N64" s="41"/>
      <c r="O64" s="41"/>
      <c r="P64" s="41"/>
    </row>
    <row r="65" spans="2:16" ht="12.75" hidden="1">
      <c r="B65" s="41"/>
      <c r="C65" s="41"/>
      <c r="D65" s="41"/>
      <c r="E65" s="41"/>
      <c r="F65" s="41"/>
      <c r="G65" s="41"/>
      <c r="H65" s="41"/>
      <c r="I65" s="41"/>
      <c r="J65" s="41"/>
      <c r="K65" s="41"/>
      <c r="L65" s="41"/>
      <c r="M65" s="41"/>
      <c r="N65" s="41"/>
      <c r="O65" s="41"/>
      <c r="P65" s="41"/>
    </row>
    <row r="66" spans="2:16" ht="12.75" hidden="1">
      <c r="B66" s="41"/>
      <c r="C66" s="41"/>
      <c r="D66" s="41"/>
      <c r="E66" s="41"/>
      <c r="F66" s="41"/>
      <c r="G66" s="41"/>
      <c r="H66" s="41"/>
      <c r="I66" s="41"/>
      <c r="J66" s="41"/>
      <c r="K66" s="41"/>
      <c r="L66" s="41"/>
      <c r="M66" s="41"/>
      <c r="N66" s="41"/>
      <c r="O66" s="41"/>
      <c r="P66" s="41"/>
    </row>
    <row r="67" spans="2:16" ht="12.75" hidden="1">
      <c r="B67" s="41"/>
      <c r="C67" s="41"/>
      <c r="D67" s="41"/>
      <c r="E67" s="41"/>
      <c r="F67" s="41"/>
      <c r="G67" s="41"/>
      <c r="H67" s="41"/>
      <c r="I67" s="41"/>
      <c r="J67" s="41"/>
      <c r="K67" s="41"/>
      <c r="L67" s="41"/>
      <c r="M67" s="41"/>
      <c r="N67" s="41"/>
      <c r="O67" s="41"/>
      <c r="P67" s="41"/>
    </row>
    <row r="68" spans="2:16" ht="12.75" hidden="1">
      <c r="B68" s="41"/>
      <c r="C68" s="41"/>
      <c r="D68" s="41"/>
      <c r="E68" s="41"/>
      <c r="F68" s="41"/>
      <c r="G68" s="41"/>
      <c r="H68" s="41"/>
      <c r="I68" s="41"/>
      <c r="J68" s="41"/>
      <c r="K68" s="41"/>
      <c r="L68" s="41"/>
      <c r="M68" s="41"/>
      <c r="N68" s="41"/>
      <c r="O68" s="41"/>
      <c r="P68" s="41"/>
    </row>
    <row r="69" spans="2:16" ht="12.75" hidden="1">
      <c r="B69" s="41"/>
      <c r="C69" s="41"/>
      <c r="D69" s="41"/>
      <c r="E69" s="41"/>
      <c r="F69" s="41"/>
      <c r="G69" s="41"/>
      <c r="H69" s="41"/>
      <c r="I69" s="41"/>
      <c r="J69" s="41"/>
      <c r="K69" s="41"/>
      <c r="L69" s="41"/>
      <c r="M69" s="41"/>
      <c r="N69" s="41"/>
      <c r="O69" s="41"/>
      <c r="P69" s="41"/>
    </row>
    <row r="70" spans="2:16" ht="12.75" hidden="1">
      <c r="B70" s="41"/>
      <c r="C70" s="41"/>
      <c r="D70" s="41"/>
      <c r="E70" s="41"/>
      <c r="F70" s="41"/>
      <c r="G70" s="41"/>
      <c r="H70" s="41"/>
      <c r="I70" s="41"/>
      <c r="J70" s="41"/>
      <c r="K70" s="41"/>
      <c r="L70" s="41"/>
      <c r="M70" s="41"/>
      <c r="N70" s="41"/>
      <c r="O70" s="41"/>
      <c r="P70" s="41"/>
    </row>
    <row r="71" spans="2:16" ht="12.75" hidden="1">
      <c r="B71" s="41"/>
      <c r="C71" s="41"/>
      <c r="D71" s="41"/>
      <c r="E71" s="41"/>
      <c r="F71" s="41"/>
      <c r="G71" s="41"/>
      <c r="H71" s="41"/>
      <c r="I71" s="41"/>
      <c r="J71" s="41"/>
      <c r="K71" s="41"/>
      <c r="L71" s="41"/>
      <c r="M71" s="41"/>
      <c r="N71" s="41"/>
      <c r="O71" s="41"/>
      <c r="P71" s="41"/>
    </row>
    <row r="72" spans="2:16" ht="12.75" hidden="1">
      <c r="B72" s="41"/>
      <c r="C72" s="41"/>
      <c r="D72" s="41"/>
      <c r="E72" s="41"/>
      <c r="F72" s="41"/>
      <c r="G72" s="41"/>
      <c r="H72" s="41"/>
      <c r="I72" s="41"/>
      <c r="J72" s="41"/>
      <c r="K72" s="41"/>
      <c r="L72" s="41"/>
      <c r="M72" s="41"/>
      <c r="N72" s="41"/>
      <c r="O72" s="41"/>
      <c r="P72" s="41"/>
    </row>
    <row r="73" spans="2:16" ht="12.75" hidden="1">
      <c r="B73" s="41"/>
      <c r="C73" s="41"/>
      <c r="D73" s="41"/>
      <c r="E73" s="41"/>
      <c r="F73" s="41"/>
      <c r="G73" s="41"/>
      <c r="H73" s="41"/>
      <c r="I73" s="41"/>
      <c r="J73" s="41"/>
      <c r="K73" s="41"/>
      <c r="L73" s="41"/>
      <c r="M73" s="41"/>
      <c r="N73" s="41"/>
      <c r="O73" s="41"/>
      <c r="P73" s="41"/>
    </row>
    <row r="74" spans="2:16" ht="12.75" hidden="1">
      <c r="B74" s="41"/>
      <c r="C74" s="41"/>
      <c r="D74" s="41"/>
      <c r="E74" s="41"/>
      <c r="F74" s="41"/>
      <c r="G74" s="41"/>
      <c r="H74" s="41"/>
      <c r="I74" s="41"/>
      <c r="J74" s="41"/>
      <c r="K74" s="41"/>
      <c r="L74" s="41"/>
      <c r="M74" s="41"/>
      <c r="N74" s="41"/>
      <c r="O74" s="41"/>
      <c r="P74" s="41"/>
    </row>
    <row r="75" spans="2:16" ht="12.75" hidden="1">
      <c r="B75" s="41"/>
      <c r="C75" s="41"/>
      <c r="D75" s="41"/>
      <c r="E75" s="41"/>
      <c r="F75" s="41"/>
      <c r="G75" s="41"/>
      <c r="H75" s="41"/>
      <c r="I75" s="41"/>
      <c r="J75" s="41"/>
      <c r="K75" s="41"/>
      <c r="L75" s="41"/>
      <c r="M75" s="41"/>
      <c r="N75" s="41"/>
      <c r="O75" s="41"/>
      <c r="P75" s="41"/>
    </row>
    <row r="76" spans="2:16" ht="12.75" hidden="1">
      <c r="B76" s="41"/>
      <c r="C76" s="41"/>
      <c r="D76" s="41"/>
      <c r="E76" s="41"/>
      <c r="F76" s="41"/>
      <c r="G76" s="41"/>
      <c r="H76" s="41"/>
      <c r="I76" s="41"/>
      <c r="J76" s="41"/>
      <c r="K76" s="41"/>
      <c r="L76" s="41"/>
      <c r="M76" s="41"/>
      <c r="N76" s="41"/>
      <c r="O76" s="41"/>
      <c r="P76" s="41"/>
    </row>
    <row r="77" spans="2:16" ht="12.75" hidden="1">
      <c r="B77" s="41"/>
      <c r="C77" s="41"/>
      <c r="D77" s="41"/>
      <c r="E77" s="41"/>
      <c r="F77" s="41"/>
      <c r="G77" s="41"/>
      <c r="H77" s="41"/>
      <c r="I77" s="41"/>
      <c r="J77" s="41"/>
      <c r="K77" s="41"/>
      <c r="L77" s="41"/>
      <c r="M77" s="41"/>
      <c r="N77" s="41"/>
      <c r="O77" s="41"/>
      <c r="P77" s="41"/>
    </row>
    <row r="78" spans="2:16" ht="12.75" hidden="1">
      <c r="B78" s="41"/>
      <c r="C78" s="41"/>
      <c r="D78" s="41"/>
      <c r="E78" s="41"/>
      <c r="F78" s="41"/>
      <c r="G78" s="41"/>
      <c r="H78" s="41"/>
      <c r="I78" s="41"/>
      <c r="J78" s="41"/>
      <c r="K78" s="41"/>
      <c r="L78" s="41"/>
      <c r="M78" s="41"/>
      <c r="N78" s="41"/>
      <c r="O78" s="41"/>
      <c r="P78" s="41"/>
    </row>
    <row r="79" spans="2:16" ht="12.75" hidden="1">
      <c r="B79" s="41"/>
      <c r="C79" s="41"/>
      <c r="D79" s="41"/>
      <c r="E79" s="41"/>
      <c r="F79" s="41"/>
      <c r="G79" s="41"/>
      <c r="H79" s="41"/>
      <c r="I79" s="41"/>
      <c r="J79" s="41"/>
      <c r="K79" s="41"/>
      <c r="L79" s="41"/>
      <c r="M79" s="41"/>
      <c r="N79" s="41"/>
      <c r="O79" s="41"/>
      <c r="P79" s="41"/>
    </row>
    <row r="80" spans="2:16" ht="12.75" hidden="1">
      <c r="B80" s="41"/>
      <c r="C80" s="41"/>
      <c r="D80" s="41"/>
      <c r="E80" s="41"/>
      <c r="F80" s="41"/>
      <c r="G80" s="41"/>
      <c r="H80" s="41"/>
      <c r="I80" s="41"/>
      <c r="J80" s="41"/>
      <c r="K80" s="41"/>
      <c r="L80" s="41"/>
      <c r="M80" s="41"/>
      <c r="N80" s="41"/>
      <c r="O80" s="41"/>
      <c r="P80" s="41"/>
    </row>
    <row r="81" spans="2:16" ht="12.75" hidden="1">
      <c r="B81" s="41"/>
      <c r="C81" s="41"/>
      <c r="D81" s="41"/>
      <c r="E81" s="41"/>
      <c r="F81" s="41"/>
      <c r="G81" s="41"/>
      <c r="H81" s="41"/>
      <c r="I81" s="41"/>
      <c r="J81" s="41"/>
      <c r="K81" s="41"/>
      <c r="L81" s="41"/>
      <c r="M81" s="41"/>
      <c r="N81" s="41"/>
      <c r="O81" s="41"/>
      <c r="P81" s="41"/>
    </row>
    <row r="82" spans="2:16" ht="12.75" hidden="1">
      <c r="B82" s="41"/>
      <c r="C82" s="41"/>
      <c r="D82" s="41"/>
      <c r="E82" s="41"/>
      <c r="F82" s="41"/>
      <c r="G82" s="41"/>
      <c r="H82" s="41"/>
      <c r="I82" s="41"/>
      <c r="J82" s="41"/>
      <c r="K82" s="41"/>
      <c r="L82" s="41"/>
      <c r="M82" s="41"/>
      <c r="N82" s="41"/>
      <c r="O82" s="41"/>
      <c r="P82" s="41"/>
    </row>
    <row r="83" spans="2:16" ht="12.75" hidden="1">
      <c r="B83" s="41"/>
      <c r="C83" s="41"/>
      <c r="D83" s="41"/>
      <c r="E83" s="41"/>
      <c r="F83" s="41"/>
      <c r="G83" s="41"/>
      <c r="H83" s="41"/>
      <c r="I83" s="41"/>
      <c r="J83" s="41"/>
      <c r="K83" s="41"/>
      <c r="L83" s="41"/>
      <c r="M83" s="41"/>
      <c r="N83" s="41"/>
      <c r="O83" s="41"/>
      <c r="P83" s="41"/>
    </row>
    <row r="84" spans="2:16" ht="12.75" hidden="1">
      <c r="B84" s="41"/>
      <c r="C84" s="41"/>
      <c r="D84" s="41"/>
      <c r="E84" s="41"/>
      <c r="F84" s="41"/>
      <c r="G84" s="41"/>
      <c r="H84" s="41"/>
      <c r="I84" s="41"/>
      <c r="J84" s="41"/>
      <c r="K84" s="41"/>
      <c r="L84" s="41"/>
      <c r="M84" s="41"/>
      <c r="N84" s="41"/>
      <c r="O84" s="41"/>
      <c r="P84" s="41"/>
    </row>
    <row r="85" spans="2:16" ht="12.75" hidden="1">
      <c r="B85" s="41"/>
      <c r="C85" s="41"/>
      <c r="D85" s="41"/>
      <c r="E85" s="41"/>
      <c r="F85" s="41"/>
      <c r="G85" s="41"/>
      <c r="H85" s="41"/>
      <c r="I85" s="41"/>
      <c r="J85" s="41"/>
      <c r="K85" s="41"/>
      <c r="L85" s="41"/>
      <c r="M85" s="41"/>
      <c r="N85" s="41"/>
      <c r="O85" s="41"/>
      <c r="P85" s="41"/>
    </row>
    <row r="86" spans="2:16" ht="12.75" hidden="1">
      <c r="B86" s="41"/>
      <c r="C86" s="41"/>
      <c r="D86" s="41"/>
      <c r="E86" s="41"/>
      <c r="F86" s="41"/>
      <c r="G86" s="41"/>
      <c r="H86" s="41"/>
      <c r="I86" s="41"/>
      <c r="J86" s="41"/>
      <c r="K86" s="41"/>
      <c r="L86" s="41"/>
      <c r="M86" s="41"/>
      <c r="N86" s="41"/>
      <c r="O86" s="41"/>
      <c r="P86" s="41"/>
    </row>
    <row r="87" spans="9:16" ht="12.75" hidden="1">
      <c r="I87" s="41"/>
      <c r="J87" s="41"/>
      <c r="K87" s="41"/>
      <c r="L87" s="41"/>
      <c r="M87" s="41"/>
      <c r="N87" s="41"/>
      <c r="O87" s="41"/>
      <c r="P87" s="41"/>
    </row>
    <row r="88" spans="9:16" ht="12.75" hidden="1">
      <c r="I88" s="41"/>
      <c r="J88" s="41"/>
      <c r="K88" s="41"/>
      <c r="L88" s="41"/>
      <c r="M88" s="41"/>
      <c r="N88" s="41"/>
      <c r="O88" s="41"/>
      <c r="P88" s="41"/>
    </row>
    <row r="89" spans="9:16" ht="12.75" hidden="1">
      <c r="I89" s="41"/>
      <c r="J89" s="41"/>
      <c r="K89" s="41"/>
      <c r="L89" s="41"/>
      <c r="M89" s="41"/>
      <c r="N89" s="41"/>
      <c r="O89" s="41"/>
      <c r="P89" s="41"/>
    </row>
    <row r="90" spans="9:16" ht="12.75" hidden="1">
      <c r="I90" s="41"/>
      <c r="J90" s="41"/>
      <c r="K90" s="41"/>
      <c r="L90" s="41"/>
      <c r="M90" s="41"/>
      <c r="N90" s="41"/>
      <c r="O90" s="41"/>
      <c r="P90" s="41"/>
    </row>
    <row r="91" spans="9:16" ht="12.75" hidden="1">
      <c r="I91" s="41"/>
      <c r="J91" s="41"/>
      <c r="K91" s="41"/>
      <c r="L91" s="41"/>
      <c r="M91" s="41"/>
      <c r="N91" s="41"/>
      <c r="O91" s="41"/>
      <c r="P91" s="41"/>
    </row>
    <row r="92" spans="9:16" ht="12.75" hidden="1">
      <c r="I92" s="41"/>
      <c r="J92" s="41"/>
      <c r="K92" s="41"/>
      <c r="L92" s="41"/>
      <c r="M92" s="41"/>
      <c r="N92" s="41"/>
      <c r="O92" s="41"/>
      <c r="P92" s="41"/>
    </row>
    <row r="93" spans="9:16" ht="12.75" hidden="1">
      <c r="I93" s="41"/>
      <c r="J93" s="41"/>
      <c r="K93" s="41"/>
      <c r="L93" s="41"/>
      <c r="M93" s="41"/>
      <c r="N93" s="41"/>
      <c r="O93" s="41"/>
      <c r="P93" s="41"/>
    </row>
    <row r="94" spans="9:16" ht="12.75" hidden="1">
      <c r="I94" s="41"/>
      <c r="J94" s="41"/>
      <c r="K94" s="41"/>
      <c r="L94" s="41"/>
      <c r="M94" s="41"/>
      <c r="N94" s="41"/>
      <c r="O94" s="41"/>
      <c r="P94" s="41"/>
    </row>
    <row r="95" spans="9:16" ht="12.75" hidden="1">
      <c r="I95" s="41"/>
      <c r="J95" s="41"/>
      <c r="K95" s="41"/>
      <c r="L95" s="41"/>
      <c r="M95" s="41"/>
      <c r="N95" s="41"/>
      <c r="O95" s="41"/>
      <c r="P95" s="41"/>
    </row>
    <row r="96" spans="9:16" ht="12.75" hidden="1">
      <c r="I96" s="41"/>
      <c r="J96" s="41"/>
      <c r="K96" s="41"/>
      <c r="L96" s="41"/>
      <c r="M96" s="41"/>
      <c r="N96" s="41"/>
      <c r="O96" s="41"/>
      <c r="P96" s="41"/>
    </row>
    <row r="97" spans="9:16" ht="12.75" hidden="1">
      <c r="I97" s="41"/>
      <c r="J97" s="41"/>
      <c r="K97" s="41"/>
      <c r="L97" s="41"/>
      <c r="M97" s="41"/>
      <c r="N97" s="41"/>
      <c r="O97" s="41"/>
      <c r="P97" s="41"/>
    </row>
    <row r="98" spans="9:16" ht="12.75" hidden="1">
      <c r="I98" s="41"/>
      <c r="J98" s="41"/>
      <c r="K98" s="41"/>
      <c r="L98" s="41"/>
      <c r="M98" s="41"/>
      <c r="N98" s="41"/>
      <c r="O98" s="41"/>
      <c r="P98" s="41"/>
    </row>
    <row r="99" spans="9:16" ht="12.75" hidden="1">
      <c r="I99" s="41"/>
      <c r="J99" s="41"/>
      <c r="K99" s="41"/>
      <c r="L99" s="41"/>
      <c r="M99" s="41"/>
      <c r="N99" s="41"/>
      <c r="O99" s="41"/>
      <c r="P99" s="41"/>
    </row>
    <row r="100" spans="9:16" ht="12.75" hidden="1">
      <c r="I100" s="41"/>
      <c r="J100" s="41"/>
      <c r="K100" s="41"/>
      <c r="L100" s="41"/>
      <c r="M100" s="41"/>
      <c r="N100" s="41"/>
      <c r="O100" s="41"/>
      <c r="P100" s="41"/>
    </row>
    <row r="101" spans="9:16" ht="12.75" hidden="1">
      <c r="I101" s="41"/>
      <c r="J101" s="41"/>
      <c r="K101" s="41"/>
      <c r="L101" s="41"/>
      <c r="M101" s="41"/>
      <c r="N101" s="41"/>
      <c r="O101" s="41"/>
      <c r="P101" s="41"/>
    </row>
    <row r="102" spans="9:16" ht="12.75" hidden="1">
      <c r="I102" s="41"/>
      <c r="J102" s="41"/>
      <c r="K102" s="41"/>
      <c r="L102" s="41"/>
      <c r="M102" s="41"/>
      <c r="N102" s="41"/>
      <c r="O102" s="41"/>
      <c r="P102" s="41"/>
    </row>
    <row r="103" spans="9:16" ht="12.75" hidden="1">
      <c r="I103" s="41"/>
      <c r="J103" s="41"/>
      <c r="K103" s="41"/>
      <c r="L103" s="41"/>
      <c r="M103" s="41"/>
      <c r="N103" s="41"/>
      <c r="O103" s="41"/>
      <c r="P103" s="41"/>
    </row>
    <row r="104" spans="9:16" ht="12.75" hidden="1">
      <c r="I104" s="41"/>
      <c r="J104" s="41"/>
      <c r="K104" s="41"/>
      <c r="L104" s="41"/>
      <c r="M104" s="41"/>
      <c r="N104" s="41"/>
      <c r="O104" s="41"/>
      <c r="P104" s="41"/>
    </row>
    <row r="105" spans="9:16" ht="12.75" hidden="1">
      <c r="I105" s="41"/>
      <c r="J105" s="41"/>
      <c r="K105" s="41"/>
      <c r="L105" s="41"/>
      <c r="M105" s="41"/>
      <c r="N105" s="41"/>
      <c r="O105" s="41"/>
      <c r="P105" s="41"/>
    </row>
    <row r="106" spans="9:16" ht="12.75" hidden="1">
      <c r="I106" s="41"/>
      <c r="J106" s="41"/>
      <c r="K106" s="41"/>
      <c r="L106" s="41"/>
      <c r="M106" s="41"/>
      <c r="N106" s="41"/>
      <c r="O106" s="41"/>
      <c r="P106" s="41"/>
    </row>
    <row r="107" spans="9:16" ht="12.75" hidden="1">
      <c r="I107" s="41"/>
      <c r="J107" s="41"/>
      <c r="K107" s="41"/>
      <c r="L107" s="41"/>
      <c r="M107" s="41"/>
      <c r="N107" s="41"/>
      <c r="O107" s="41"/>
      <c r="P107" s="41"/>
    </row>
    <row r="108" spans="9:16" ht="12.75" hidden="1">
      <c r="I108" s="41"/>
      <c r="J108" s="41"/>
      <c r="K108" s="41"/>
      <c r="L108" s="41"/>
      <c r="M108" s="41"/>
      <c r="N108" s="41"/>
      <c r="O108" s="41"/>
      <c r="P108" s="41"/>
    </row>
    <row r="109" spans="9:16" ht="12.75" hidden="1">
      <c r="I109" s="41"/>
      <c r="J109" s="41"/>
      <c r="K109" s="41"/>
      <c r="L109" s="41"/>
      <c r="M109" s="41"/>
      <c r="N109" s="41"/>
      <c r="O109" s="41"/>
      <c r="P109" s="41"/>
    </row>
    <row r="110" spans="9:16" ht="12.75" hidden="1">
      <c r="I110" s="41"/>
      <c r="J110" s="41"/>
      <c r="K110" s="41"/>
      <c r="L110" s="41"/>
      <c r="M110" s="41"/>
      <c r="N110" s="41"/>
      <c r="O110" s="41"/>
      <c r="P110" s="41"/>
    </row>
    <row r="111" spans="9:16" ht="12.75" hidden="1">
      <c r="I111" s="41"/>
      <c r="J111" s="41"/>
      <c r="K111" s="41"/>
      <c r="L111" s="41"/>
      <c r="M111" s="41"/>
      <c r="N111" s="41"/>
      <c r="O111" s="41"/>
      <c r="P111" s="41"/>
    </row>
    <row r="112" spans="9:16" ht="12.75" hidden="1">
      <c r="I112" s="41"/>
      <c r="J112" s="41"/>
      <c r="K112" s="41"/>
      <c r="L112" s="41"/>
      <c r="M112" s="41"/>
      <c r="N112" s="41"/>
      <c r="O112" s="41"/>
      <c r="P112" s="41"/>
    </row>
    <row r="113" spans="9:16" ht="12.75" hidden="1">
      <c r="I113" s="41"/>
      <c r="J113" s="41"/>
      <c r="K113" s="41"/>
      <c r="L113" s="41"/>
      <c r="M113" s="41"/>
      <c r="N113" s="41"/>
      <c r="O113" s="41"/>
      <c r="P113" s="41"/>
    </row>
    <row r="114" spans="9:16" ht="12.75" hidden="1">
      <c r="I114" s="41"/>
      <c r="J114" s="41"/>
      <c r="K114" s="41"/>
      <c r="L114" s="41"/>
      <c r="M114" s="41"/>
      <c r="N114" s="41"/>
      <c r="O114" s="41"/>
      <c r="P114" s="41"/>
    </row>
    <row r="115" spans="9:16" ht="12.75" hidden="1">
      <c r="I115" s="41"/>
      <c r="J115" s="41"/>
      <c r="K115" s="41"/>
      <c r="L115" s="41"/>
      <c r="M115" s="41"/>
      <c r="N115" s="41"/>
      <c r="O115" s="41"/>
      <c r="P115" s="41"/>
    </row>
    <row r="116" spans="9:16" ht="12.75" hidden="1">
      <c r="I116" s="41"/>
      <c r="J116" s="41"/>
      <c r="K116" s="41"/>
      <c r="L116" s="41"/>
      <c r="M116" s="41"/>
      <c r="N116" s="41"/>
      <c r="O116" s="41"/>
      <c r="P116" s="41"/>
    </row>
    <row r="117" spans="9:16" ht="12.75" hidden="1">
      <c r="I117" s="41"/>
      <c r="J117" s="41"/>
      <c r="K117" s="41"/>
      <c r="L117" s="41"/>
      <c r="M117" s="41"/>
      <c r="N117" s="41"/>
      <c r="O117" s="41"/>
      <c r="P117" s="41"/>
    </row>
    <row r="118" spans="9:16" ht="12.75" hidden="1">
      <c r="I118" s="41"/>
      <c r="J118" s="41"/>
      <c r="K118" s="41"/>
      <c r="L118" s="41"/>
      <c r="M118" s="41"/>
      <c r="N118" s="41"/>
      <c r="O118" s="41"/>
      <c r="P118" s="41"/>
    </row>
    <row r="119" spans="9:16" ht="12.75" hidden="1">
      <c r="I119" s="41"/>
      <c r="J119" s="41"/>
      <c r="K119" s="41"/>
      <c r="L119" s="41"/>
      <c r="M119" s="41"/>
      <c r="N119" s="41"/>
      <c r="O119" s="41"/>
      <c r="P119" s="41"/>
    </row>
    <row r="120" spans="9:16" ht="12.75" hidden="1">
      <c r="I120" s="41"/>
      <c r="J120" s="41"/>
      <c r="K120" s="41"/>
      <c r="L120" s="41"/>
      <c r="M120" s="41"/>
      <c r="N120" s="41"/>
      <c r="O120" s="41"/>
      <c r="P120" s="41"/>
    </row>
    <row r="121" spans="9:16" ht="12.75" hidden="1">
      <c r="I121" s="41"/>
      <c r="J121" s="41"/>
      <c r="K121" s="41"/>
      <c r="L121" s="41"/>
      <c r="M121" s="41"/>
      <c r="N121" s="41"/>
      <c r="O121" s="41"/>
      <c r="P121" s="41"/>
    </row>
    <row r="122" spans="9:16" ht="12.75" hidden="1">
      <c r="I122" s="41"/>
      <c r="J122" s="41"/>
      <c r="K122" s="41"/>
      <c r="L122" s="41"/>
      <c r="M122" s="41"/>
      <c r="N122" s="41"/>
      <c r="O122" s="41"/>
      <c r="P122" s="41"/>
    </row>
    <row r="123" spans="9:16" ht="12.75" hidden="1">
      <c r="I123" s="41"/>
      <c r="J123" s="41"/>
      <c r="K123" s="41"/>
      <c r="L123" s="41"/>
      <c r="M123" s="41"/>
      <c r="N123" s="41"/>
      <c r="O123" s="41"/>
      <c r="P123" s="41"/>
    </row>
    <row r="124" spans="9:16" ht="12.75" hidden="1">
      <c r="I124" s="41"/>
      <c r="J124" s="41"/>
      <c r="K124" s="41"/>
      <c r="L124" s="41"/>
      <c r="M124" s="41"/>
      <c r="N124" s="41"/>
      <c r="O124" s="41"/>
      <c r="P124" s="41"/>
    </row>
    <row r="125" spans="9:16" ht="12.75" hidden="1">
      <c r="I125" s="41"/>
      <c r="J125" s="41"/>
      <c r="K125" s="41"/>
      <c r="L125" s="41"/>
      <c r="M125" s="41"/>
      <c r="N125" s="41"/>
      <c r="O125" s="41"/>
      <c r="P125" s="41"/>
    </row>
    <row r="126" spans="9:16" ht="12.75" hidden="1">
      <c r="I126" s="41"/>
      <c r="J126" s="41"/>
      <c r="K126" s="41"/>
      <c r="L126" s="41"/>
      <c r="M126" s="41"/>
      <c r="N126" s="41"/>
      <c r="O126" s="41"/>
      <c r="P126" s="41"/>
    </row>
    <row r="127" spans="9:16" ht="12.75" hidden="1">
      <c r="I127" s="41"/>
      <c r="J127" s="41"/>
      <c r="K127" s="41"/>
      <c r="L127" s="41"/>
      <c r="M127" s="41"/>
      <c r="N127" s="41"/>
      <c r="O127" s="41"/>
      <c r="P127" s="41"/>
    </row>
    <row r="128" spans="9:16" ht="12.75" hidden="1">
      <c r="I128" s="41"/>
      <c r="J128" s="41"/>
      <c r="K128" s="41"/>
      <c r="L128" s="41"/>
      <c r="M128" s="41"/>
      <c r="N128" s="41"/>
      <c r="O128" s="41"/>
      <c r="P128" s="41"/>
    </row>
    <row r="129" spans="9:16" ht="12.75" hidden="1">
      <c r="I129" s="41"/>
      <c r="J129" s="41"/>
      <c r="K129" s="41"/>
      <c r="L129" s="41"/>
      <c r="M129" s="41"/>
      <c r="N129" s="41"/>
      <c r="O129" s="41"/>
      <c r="P129" s="41"/>
    </row>
    <row r="130" spans="9:16" ht="12.75" hidden="1">
      <c r="I130" s="41"/>
      <c r="J130" s="41"/>
      <c r="K130" s="41"/>
      <c r="L130" s="41"/>
      <c r="M130" s="41"/>
      <c r="N130" s="41"/>
      <c r="O130" s="41"/>
      <c r="P130" s="41"/>
    </row>
    <row r="131" spans="9:16" ht="12.75" hidden="1">
      <c r="I131" s="41"/>
      <c r="J131" s="41"/>
      <c r="K131" s="41"/>
      <c r="L131" s="41"/>
      <c r="M131" s="41"/>
      <c r="N131" s="41"/>
      <c r="O131" s="41"/>
      <c r="P131" s="41"/>
    </row>
    <row r="132" spans="9:16" ht="12.75" hidden="1">
      <c r="I132" s="41"/>
      <c r="J132" s="41"/>
      <c r="K132" s="41"/>
      <c r="L132" s="41"/>
      <c r="M132" s="41"/>
      <c r="N132" s="41"/>
      <c r="O132" s="41"/>
      <c r="P132" s="41"/>
    </row>
    <row r="133" spans="9:16" ht="12.75" hidden="1">
      <c r="I133" s="41"/>
      <c r="J133" s="41"/>
      <c r="K133" s="41"/>
      <c r="L133" s="41"/>
      <c r="M133" s="41"/>
      <c r="N133" s="41"/>
      <c r="O133" s="41"/>
      <c r="P133" s="41"/>
    </row>
    <row r="134" spans="9:16" ht="12.75" hidden="1">
      <c r="I134" s="41"/>
      <c r="J134" s="41"/>
      <c r="K134" s="41"/>
      <c r="L134" s="41"/>
      <c r="M134" s="41"/>
      <c r="N134" s="41"/>
      <c r="O134" s="41"/>
      <c r="P134" s="41"/>
    </row>
    <row r="135" spans="9:16" ht="12.75" hidden="1">
      <c r="I135" s="41"/>
      <c r="J135" s="41"/>
      <c r="K135" s="41"/>
      <c r="L135" s="41"/>
      <c r="M135" s="41"/>
      <c r="N135" s="41"/>
      <c r="O135" s="41"/>
      <c r="P135" s="41"/>
    </row>
    <row r="136" spans="9:16" ht="12.75" hidden="1">
      <c r="I136" s="41"/>
      <c r="J136" s="41"/>
      <c r="K136" s="41"/>
      <c r="L136" s="41"/>
      <c r="M136" s="41"/>
      <c r="N136" s="41"/>
      <c r="O136" s="41"/>
      <c r="P136" s="41"/>
    </row>
    <row r="137" spans="9:16" ht="12.75" hidden="1">
      <c r="I137" s="41"/>
      <c r="J137" s="41"/>
      <c r="K137" s="41"/>
      <c r="L137" s="41"/>
      <c r="M137" s="41"/>
      <c r="N137" s="41"/>
      <c r="O137" s="41"/>
      <c r="P137" s="41"/>
    </row>
    <row r="138" spans="9:16" ht="12.75" hidden="1">
      <c r="I138" s="41"/>
      <c r="J138" s="41"/>
      <c r="K138" s="41"/>
      <c r="L138" s="41"/>
      <c r="M138" s="41"/>
      <c r="N138" s="41"/>
      <c r="O138" s="41"/>
      <c r="P138" s="41"/>
    </row>
    <row r="139" spans="9:16" ht="12.75" hidden="1">
      <c r="I139" s="41"/>
      <c r="J139" s="41"/>
      <c r="K139" s="41"/>
      <c r="L139" s="41"/>
      <c r="M139" s="41"/>
      <c r="N139" s="41"/>
      <c r="O139" s="41"/>
      <c r="P139" s="41"/>
    </row>
    <row r="140" spans="9:16" ht="12.75" hidden="1">
      <c r="I140" s="41"/>
      <c r="J140" s="41"/>
      <c r="K140" s="41"/>
      <c r="L140" s="41"/>
      <c r="M140" s="41"/>
      <c r="N140" s="41"/>
      <c r="O140" s="41"/>
      <c r="P140" s="41"/>
    </row>
    <row r="141" spans="9:16" ht="12.75" hidden="1">
      <c r="I141" s="41"/>
      <c r="J141" s="41"/>
      <c r="K141" s="41"/>
      <c r="L141" s="41"/>
      <c r="M141" s="41"/>
      <c r="N141" s="41"/>
      <c r="O141" s="41"/>
      <c r="P141" s="41"/>
    </row>
    <row r="142" spans="9:16" ht="12.75" hidden="1">
      <c r="I142" s="41"/>
      <c r="J142" s="41"/>
      <c r="K142" s="41"/>
      <c r="L142" s="41"/>
      <c r="M142" s="41"/>
      <c r="N142" s="41"/>
      <c r="O142" s="41"/>
      <c r="P142" s="41"/>
    </row>
    <row r="143" spans="9:16" ht="12.75" hidden="1">
      <c r="I143" s="41"/>
      <c r="J143" s="41"/>
      <c r="K143" s="41"/>
      <c r="L143" s="41"/>
      <c r="M143" s="41"/>
      <c r="N143" s="41"/>
      <c r="O143" s="41"/>
      <c r="P143" s="41"/>
    </row>
    <row r="144" spans="9:16" ht="12.75" hidden="1">
      <c r="I144" s="41"/>
      <c r="J144" s="41"/>
      <c r="K144" s="41"/>
      <c r="L144" s="41"/>
      <c r="M144" s="41"/>
      <c r="N144" s="41"/>
      <c r="O144" s="41"/>
      <c r="P144" s="41"/>
    </row>
    <row r="145" spans="9:16" ht="12.75" hidden="1">
      <c r="I145" s="41"/>
      <c r="J145" s="41"/>
      <c r="K145" s="41"/>
      <c r="L145" s="41"/>
      <c r="M145" s="41"/>
      <c r="N145" s="41"/>
      <c r="O145" s="41"/>
      <c r="P145" s="41"/>
    </row>
    <row r="146" spans="9:16" ht="12.75" hidden="1">
      <c r="I146" s="41"/>
      <c r="J146" s="41"/>
      <c r="K146" s="41"/>
      <c r="L146" s="41"/>
      <c r="M146" s="41"/>
      <c r="N146" s="41"/>
      <c r="O146" s="41"/>
      <c r="P146" s="41"/>
    </row>
    <row r="147" spans="9:16" ht="12.75" hidden="1">
      <c r="I147" s="41"/>
      <c r="J147" s="41"/>
      <c r="K147" s="41"/>
      <c r="L147" s="41"/>
      <c r="M147" s="41"/>
      <c r="N147" s="41"/>
      <c r="O147" s="41"/>
      <c r="P147" s="41"/>
    </row>
    <row r="148" spans="9:16" ht="12.75" hidden="1">
      <c r="I148" s="41"/>
      <c r="J148" s="41"/>
      <c r="K148" s="41"/>
      <c r="L148" s="41"/>
      <c r="M148" s="41"/>
      <c r="N148" s="41"/>
      <c r="O148" s="41"/>
      <c r="P148" s="41"/>
    </row>
    <row r="149" spans="9:16" ht="12.75" hidden="1">
      <c r="I149" s="41"/>
      <c r="J149" s="41"/>
      <c r="K149" s="41"/>
      <c r="L149" s="41"/>
      <c r="M149" s="41"/>
      <c r="N149" s="41"/>
      <c r="O149" s="41"/>
      <c r="P149" s="41"/>
    </row>
    <row r="150" spans="9:16" ht="12.75" hidden="1">
      <c r="I150" s="41"/>
      <c r="J150" s="41"/>
      <c r="K150" s="41"/>
      <c r="L150" s="41"/>
      <c r="M150" s="41"/>
      <c r="N150" s="41"/>
      <c r="O150" s="41"/>
      <c r="P150" s="41"/>
    </row>
    <row r="151" spans="9:16" ht="12.75" hidden="1">
      <c r="I151" s="41"/>
      <c r="J151" s="41"/>
      <c r="K151" s="41"/>
      <c r="L151" s="41"/>
      <c r="M151" s="41"/>
      <c r="N151" s="41"/>
      <c r="O151" s="41"/>
      <c r="P151" s="41"/>
    </row>
    <row r="152" spans="9:16" ht="12.75" hidden="1">
      <c r="I152" s="41"/>
      <c r="J152" s="41"/>
      <c r="K152" s="41"/>
      <c r="L152" s="41"/>
      <c r="M152" s="41"/>
      <c r="N152" s="41"/>
      <c r="O152" s="41"/>
      <c r="P152" s="41"/>
    </row>
    <row r="153" spans="9:16" ht="12.75" hidden="1">
      <c r="I153" s="41"/>
      <c r="J153" s="41"/>
      <c r="K153" s="41"/>
      <c r="L153" s="41"/>
      <c r="M153" s="41"/>
      <c r="N153" s="41"/>
      <c r="O153" s="41"/>
      <c r="P153" s="41"/>
    </row>
    <row r="154" spans="9:16" ht="12.75" hidden="1">
      <c r="I154" s="41"/>
      <c r="J154" s="41"/>
      <c r="K154" s="41"/>
      <c r="L154" s="41"/>
      <c r="M154" s="41"/>
      <c r="N154" s="41"/>
      <c r="O154" s="41"/>
      <c r="P154" s="41"/>
    </row>
    <row r="155" spans="9:16" ht="12.75" hidden="1">
      <c r="I155" s="41"/>
      <c r="J155" s="41"/>
      <c r="K155" s="41"/>
      <c r="L155" s="41"/>
      <c r="M155" s="41"/>
      <c r="N155" s="41"/>
      <c r="O155" s="41"/>
      <c r="P155" s="41"/>
    </row>
    <row r="156" spans="9:16" ht="12.75" hidden="1">
      <c r="I156" s="41"/>
      <c r="J156" s="41"/>
      <c r="K156" s="41"/>
      <c r="L156" s="41"/>
      <c r="M156" s="41"/>
      <c r="N156" s="41"/>
      <c r="O156" s="41"/>
      <c r="P156" s="41"/>
    </row>
    <row r="157" spans="9:16" ht="12.75" hidden="1">
      <c r="I157" s="41"/>
      <c r="J157" s="41"/>
      <c r="K157" s="41"/>
      <c r="L157" s="41"/>
      <c r="M157" s="41"/>
      <c r="N157" s="41"/>
      <c r="O157" s="41"/>
      <c r="P157" s="41"/>
    </row>
    <row r="158" spans="9:16" ht="12.75" hidden="1">
      <c r="I158" s="41"/>
      <c r="J158" s="41"/>
      <c r="K158" s="41"/>
      <c r="L158" s="41"/>
      <c r="M158" s="41"/>
      <c r="N158" s="41"/>
      <c r="O158" s="41"/>
      <c r="P158" s="41"/>
    </row>
    <row r="159" spans="9:16" ht="12.75" hidden="1">
      <c r="I159" s="41"/>
      <c r="J159" s="41"/>
      <c r="K159" s="41"/>
      <c r="L159" s="41"/>
      <c r="M159" s="41"/>
      <c r="N159" s="41"/>
      <c r="O159" s="41"/>
      <c r="P159" s="41"/>
    </row>
    <row r="160" spans="9:16" ht="12.75" hidden="1">
      <c r="I160" s="41"/>
      <c r="J160" s="41"/>
      <c r="K160" s="41"/>
      <c r="L160" s="41"/>
      <c r="M160" s="41"/>
      <c r="N160" s="41"/>
      <c r="O160" s="41"/>
      <c r="P160" s="41"/>
    </row>
    <row r="161" spans="9:16" ht="12.75" hidden="1">
      <c r="I161" s="41"/>
      <c r="J161" s="41"/>
      <c r="K161" s="41"/>
      <c r="L161" s="41"/>
      <c r="M161" s="41"/>
      <c r="N161" s="41"/>
      <c r="O161" s="41"/>
      <c r="P161" s="41"/>
    </row>
    <row r="162" spans="9:16" ht="12.75" hidden="1">
      <c r="I162" s="41"/>
      <c r="J162" s="41"/>
      <c r="K162" s="41"/>
      <c r="L162" s="41"/>
      <c r="M162" s="41"/>
      <c r="N162" s="41"/>
      <c r="O162" s="41"/>
      <c r="P162" s="41"/>
    </row>
    <row r="163" spans="9:16" ht="12.75" hidden="1">
      <c r="I163" s="41"/>
      <c r="J163" s="41"/>
      <c r="K163" s="41"/>
      <c r="L163" s="41"/>
      <c r="M163" s="41"/>
      <c r="N163" s="41"/>
      <c r="O163" s="41"/>
      <c r="P163" s="41"/>
    </row>
    <row r="164" spans="9:16" ht="12.75" hidden="1">
      <c r="I164" s="41"/>
      <c r="J164" s="41"/>
      <c r="K164" s="41"/>
      <c r="L164" s="41"/>
      <c r="M164" s="41"/>
      <c r="N164" s="41"/>
      <c r="O164" s="41"/>
      <c r="P164" s="41"/>
    </row>
    <row r="165" spans="9:16" ht="12.75" hidden="1">
      <c r="I165" s="41"/>
      <c r="J165" s="41"/>
      <c r="K165" s="41"/>
      <c r="L165" s="41"/>
      <c r="M165" s="41"/>
      <c r="N165" s="41"/>
      <c r="O165" s="41"/>
      <c r="P165" s="41"/>
    </row>
    <row r="166" spans="9:16" ht="12.75" hidden="1">
      <c r="I166" s="41"/>
      <c r="J166" s="41"/>
      <c r="K166" s="41"/>
      <c r="L166" s="41"/>
      <c r="M166" s="41"/>
      <c r="N166" s="41"/>
      <c r="O166" s="41"/>
      <c r="P166" s="41"/>
    </row>
    <row r="167" spans="9:16" ht="12.75" hidden="1">
      <c r="I167" s="41"/>
      <c r="J167" s="41"/>
      <c r="K167" s="41"/>
      <c r="L167" s="41"/>
      <c r="M167" s="41"/>
      <c r="N167" s="41"/>
      <c r="O167" s="41"/>
      <c r="P167" s="41"/>
    </row>
    <row r="168" spans="9:16" ht="12.75" hidden="1">
      <c r="I168" s="41"/>
      <c r="J168" s="41"/>
      <c r="K168" s="41"/>
      <c r="L168" s="41"/>
      <c r="M168" s="41"/>
      <c r="N168" s="41"/>
      <c r="O168" s="41"/>
      <c r="P168" s="41"/>
    </row>
    <row r="169" spans="9:16" ht="12.75" hidden="1">
      <c r="I169" s="41"/>
      <c r="J169" s="41"/>
      <c r="K169" s="41"/>
      <c r="L169" s="41"/>
      <c r="M169" s="41"/>
      <c r="N169" s="41"/>
      <c r="O169" s="41"/>
      <c r="P169" s="41"/>
    </row>
    <row r="170" spans="9:16" ht="12.75" hidden="1">
      <c r="I170" s="41"/>
      <c r="J170" s="41"/>
      <c r="K170" s="41"/>
      <c r="L170" s="41"/>
      <c r="M170" s="41"/>
      <c r="N170" s="41"/>
      <c r="O170" s="41"/>
      <c r="P170" s="41"/>
    </row>
    <row r="171" spans="9:16" ht="12.75" hidden="1">
      <c r="I171" s="41"/>
      <c r="J171" s="41"/>
      <c r="K171" s="41"/>
      <c r="L171" s="41"/>
      <c r="M171" s="41"/>
      <c r="N171" s="41"/>
      <c r="O171" s="41"/>
      <c r="P171" s="41"/>
    </row>
    <row r="172" spans="9:16" ht="12.75" hidden="1">
      <c r="I172" s="41"/>
      <c r="J172" s="41"/>
      <c r="K172" s="41"/>
      <c r="L172" s="41"/>
      <c r="M172" s="41"/>
      <c r="N172" s="41"/>
      <c r="O172" s="41"/>
      <c r="P172" s="41"/>
    </row>
    <row r="173" spans="9:16" ht="12.75" hidden="1">
      <c r="I173" s="41"/>
      <c r="J173" s="41"/>
      <c r="K173" s="41"/>
      <c r="L173" s="41"/>
      <c r="M173" s="41"/>
      <c r="N173" s="41"/>
      <c r="O173" s="41"/>
      <c r="P173" s="41"/>
    </row>
    <row r="174" spans="9:16" ht="12.75" hidden="1">
      <c r="I174" s="41"/>
      <c r="J174" s="41"/>
      <c r="K174" s="41"/>
      <c r="L174" s="41"/>
      <c r="M174" s="41"/>
      <c r="N174" s="41"/>
      <c r="O174" s="41"/>
      <c r="P174" s="41"/>
    </row>
    <row r="175" spans="9:16" ht="12.75" hidden="1">
      <c r="I175" s="41"/>
      <c r="J175" s="41"/>
      <c r="K175" s="41"/>
      <c r="L175" s="41"/>
      <c r="M175" s="41"/>
      <c r="N175" s="41"/>
      <c r="O175" s="41"/>
      <c r="P175" s="41"/>
    </row>
    <row r="176" spans="9:16" ht="12.75" hidden="1">
      <c r="I176" s="41"/>
      <c r="J176" s="41"/>
      <c r="K176" s="41"/>
      <c r="L176" s="41"/>
      <c r="M176" s="41"/>
      <c r="N176" s="41"/>
      <c r="O176" s="41"/>
      <c r="P176" s="41"/>
    </row>
    <row r="177" spans="9:16" ht="12.75" hidden="1">
      <c r="I177" s="41"/>
      <c r="J177" s="41"/>
      <c r="K177" s="41"/>
      <c r="L177" s="41"/>
      <c r="M177" s="41"/>
      <c r="N177" s="41"/>
      <c r="O177" s="41"/>
      <c r="P177" s="41"/>
    </row>
    <row r="178" ht="12.75" hidden="1"/>
  </sheetData>
  <sheetProtection sheet="1" selectLockedCells="1"/>
  <mergeCells count="5">
    <mergeCell ref="B3:I3"/>
    <mergeCell ref="B4:I4"/>
    <mergeCell ref="B10:C10"/>
    <mergeCell ref="D46:H49"/>
    <mergeCell ref="B25:B40"/>
  </mergeCells>
  <conditionalFormatting sqref="F24:F40 F21:F22 F8 F10 F14:F19">
    <cfRule type="expression" priority="17" dxfId="140" stopIfTrue="1">
      <formula>IF($D$6&gt;=3,TRUE,FALSE)</formula>
    </cfRule>
  </conditionalFormatting>
  <conditionalFormatting sqref="G24:G40 G21:G22 G8 G10 G14:G19">
    <cfRule type="expression" priority="18" dxfId="140" stopIfTrue="1">
      <formula>IF($D$6&gt;=4,TRUE,FALSE)</formula>
    </cfRule>
  </conditionalFormatting>
  <conditionalFormatting sqref="H24:H40 H21:H22 H8 H10 H14:H19">
    <cfRule type="expression" priority="19" dxfId="140" stopIfTrue="1">
      <formula>IF($D$6=5,TRUE,FALSE)</formula>
    </cfRule>
  </conditionalFormatting>
  <conditionalFormatting sqref="D10">
    <cfRule type="expression" priority="21" dxfId="140" stopIfTrue="1">
      <formula>IF($D$6&gt;=1,TRUE,FALSE)</formula>
    </cfRule>
  </conditionalFormatting>
  <conditionalFormatting sqref="E7 E12 E23 E20 E41:E44">
    <cfRule type="expression" priority="22" dxfId="142" stopIfTrue="1">
      <formula>IF($D$6&gt;=2,TRUE,FALSE)</formula>
    </cfRule>
  </conditionalFormatting>
  <conditionalFormatting sqref="F7 F12 F23 F20 F41:F44">
    <cfRule type="expression" priority="23" dxfId="142" stopIfTrue="1">
      <formula>IF($D$6&gt;=3,TRUE,FALSE)</formula>
    </cfRule>
  </conditionalFormatting>
  <conditionalFormatting sqref="G12 G23 G20 G41:G44">
    <cfRule type="expression" priority="24" dxfId="142" stopIfTrue="1">
      <formula>IF($D$6&gt;=4,TRUE,FALSE)</formula>
    </cfRule>
  </conditionalFormatting>
  <conditionalFormatting sqref="H7 H12 H23 H20 H41:H44">
    <cfRule type="expression" priority="25" dxfId="142" stopIfTrue="1">
      <formula>IF($D$6=5,TRUE,FALSE)</formula>
    </cfRule>
  </conditionalFormatting>
  <conditionalFormatting sqref="F11">
    <cfRule type="expression" priority="15" dxfId="140" stopIfTrue="1">
      <formula>IF($D$6&gt;=3,TRUE,FALSE)</formula>
    </cfRule>
  </conditionalFormatting>
  <conditionalFormatting sqref="G11">
    <cfRule type="expression" priority="14" dxfId="140" stopIfTrue="1">
      <formula>IF($D$6&gt;=4,TRUE,FALSE)</formula>
    </cfRule>
  </conditionalFormatting>
  <conditionalFormatting sqref="H11">
    <cfRule type="expression" priority="13" dxfId="140" stopIfTrue="1">
      <formula>IF($D$6=5,TRUE,FALSE)</formula>
    </cfRule>
  </conditionalFormatting>
  <conditionalFormatting sqref="E11">
    <cfRule type="expression" priority="12" dxfId="143" stopIfTrue="1">
      <formula>IF($D$6&gt;=2,TRUE,FALSE)</formula>
    </cfRule>
  </conditionalFormatting>
  <conditionalFormatting sqref="F13">
    <cfRule type="expression" priority="10" dxfId="140" stopIfTrue="1">
      <formula>IF($D$6&gt;=3,TRUE,FALSE)</formula>
    </cfRule>
  </conditionalFormatting>
  <conditionalFormatting sqref="G13">
    <cfRule type="expression" priority="9" dxfId="140" stopIfTrue="1">
      <formula>IF($D$6&gt;=4,TRUE,FALSE)</formula>
    </cfRule>
  </conditionalFormatting>
  <conditionalFormatting sqref="H13">
    <cfRule type="expression" priority="8" dxfId="140" stopIfTrue="1">
      <formula>IF($D$6=5,TRUE,FALSE)</formula>
    </cfRule>
  </conditionalFormatting>
  <conditionalFormatting sqref="E13">
    <cfRule type="expression" priority="7" dxfId="143" stopIfTrue="1">
      <formula>IF($D$6&gt;=2,TRUE,FALSE)</formula>
    </cfRule>
  </conditionalFormatting>
  <conditionalFormatting sqref="F42:F43">
    <cfRule type="expression" priority="6" dxfId="140" stopIfTrue="1">
      <formula>IF($D$6&gt;=3,TRUE,FALSE)</formula>
    </cfRule>
  </conditionalFormatting>
  <conditionalFormatting sqref="G42:G43">
    <cfRule type="expression" priority="5" dxfId="140" stopIfTrue="1">
      <formula>IF($D$6&gt;=4,TRUE,FALSE)</formula>
    </cfRule>
  </conditionalFormatting>
  <conditionalFormatting sqref="H42:H43">
    <cfRule type="expression" priority="4" dxfId="140" stopIfTrue="1">
      <formula>IF($D$6=5,TRUE,FALSE)</formula>
    </cfRule>
  </conditionalFormatting>
  <conditionalFormatting sqref="E42:E43">
    <cfRule type="expression" priority="3" dxfId="143" stopIfTrue="1">
      <formula>IF($D$6&gt;=2,TRUE,FALSE)</formula>
    </cfRule>
  </conditionalFormatting>
  <conditionalFormatting sqref="E8 E10:E11 E21:E22 E13:E19 E24:E40">
    <cfRule type="expression" priority="2" dxfId="144" stopIfTrue="1">
      <formula>IF($D$6&gt;=2,TRUE,FALSE)</formula>
    </cfRule>
  </conditionalFormatting>
  <conditionalFormatting sqref="G7">
    <cfRule type="expression" priority="1" dxfId="145" stopIfTrue="1">
      <formula>IF($D$6&gt;=4,TRUE,FALSE)</formula>
    </cfRule>
  </conditionalFormatting>
  <dataValidations count="36">
    <dataValidation errorStyle="warning" showInputMessage="1" showErrorMessage="1" promptTitle="Long-Term Students" prompt="Long-term students are those who have been enrolled in a program for 90 or more consecutive calendar days. Multiple admissions cannot be added together." errorTitle="Data Validation" error="The number of long-term students cannot exceed the unduplicated count." sqref="D12"/>
    <dataValidation errorStyle="warning" operator="equal" promptTitle="False" prompt="False" errorTitle="False" error="False" sqref="D44"/>
    <dataValidation errorStyle="warning" type="whole" operator="greaterThan" showInputMessage="1" showErrorMessage="1" promptTitle="Unduplicated Count" prompt="The unduplicated count is a count of unique student records; students with multiple visits to a facility within the reporting year should be counted only once." errorTitle="Data Validation" error="The unduplicated count must be a number greater than or equal to 1." sqref="D8">
      <formula1>0</formula1>
    </dataValidation>
    <dataValidation errorStyle="warning" type="whole" operator="greaterThanOrEqual" showInputMessage="1" showErrorMessage="1" promptTitle="Duplicated Count" prompt="This is a count of all records; students with multiple visits to a facility should be counted each time. This data is not collected by the CSPR but is necessary for calculating the weighted average length of stay, which is collected by the CSPR." errorTitle="Data Validation" error="The duplicated count cannot be less than the unduplicated count." sqref="D10">
      <formula1>D$8</formula1>
    </dataValidation>
    <dataValidation errorStyle="warning" type="custom" showInputMessage="1" showErrorMessage="1" promptTitle="Long-Term Students" prompt="Long-term students are those who have been enrolled in a program for 90 or more consecutive calendar days. Multiple admissions cannot be added together." errorTitle="Data Validation" error="The number of long-term students cannot exceed the unduplicated count." sqref="D11">
      <formula1>AND(LEN(D11)&gt;0,D$11&lt;=D$8)</formula1>
    </dataValidation>
    <dataValidation errorStyle="warning" type="custom" showInputMessage="1" showErrorMessage="1" promptTitle="American Indian/Alaska Native" prompt="Enter the number of American Indian or Alaska Native students." errorTitle="Data Validation" error="The number of American Indian or Alaska Native students must not exceed the unduplicated count." sqref="D13">
      <formula1>AND(LEN(D13)&gt;0,D$13&lt;=D$8)</formula1>
    </dataValidation>
    <dataValidation errorStyle="warning" type="custom" showInputMessage="1" showErrorMessage="1" promptTitle="Asian" prompt="Enter the number of Asian students." errorTitle="Data Validation" error="The number of Asian students must not exceed the unduplicated count." sqref="D14">
      <formula1>AND(LEN(D14)&gt;0,D$14&lt;=D$8)</formula1>
    </dataValidation>
    <dataValidation errorStyle="warning" type="custom" showInputMessage="1" showErrorMessage="1" promptTitle="Black or African American" prompt="Enter the number of Black or African American students." errorTitle="Data Validation" error="The number of Black or African American students must not exceed the unduplicated count." sqref="D15">
      <formula1>AND(LEN(D15)&gt;0,D$15&lt;=D$8)</formula1>
    </dataValidation>
    <dataValidation errorStyle="warning" type="custom" showInputMessage="1" showErrorMessage="1" promptTitle="Hispanic/Latino" prompt="Enter the number of Hispanic/Latino students." errorTitle="Data Validation" error="The number of Hispanic/Latino students must not exceed the unduplicated count." sqref="D16">
      <formula1>AND(LEN(D16)&gt;0,D$16&lt;=D$8)</formula1>
    </dataValidation>
    <dataValidation errorStyle="warning" type="custom" showInputMessage="1" showErrorMessage="1" promptTitle="White" prompt="Enter the number of White students." errorTitle="Data Validation" error="The number of White students must not exceed the unduplicated count." sqref="D17">
      <formula1>AND(LEN(D17)&gt;0,D$17&lt;=D$8)</formula1>
    </dataValidation>
    <dataValidation errorStyle="warning" type="custom" showInputMessage="1" showErrorMessage="1" promptTitle="Native Hawaiian/Pacific Islander" prompt="Enter the number of Native Hawaiian/Pacific Islander students." errorTitle="Data Validation" error="The number of Native Hawaiian/Pacific Islander students must not exceed the unduplicated count." sqref="D18">
      <formula1>AND(LEN(D18)&gt;0,D$18&lt;=D$8)</formula1>
    </dataValidation>
    <dataValidation errorStyle="warning" type="custom" showInputMessage="1" showErrorMessage="1" promptTitle="Two or more races" prompt="Enter the number of students with two or more races." errorTitle="Data Validation" error="The number of students with two or more races must not exceed the unduplicated count." sqref="D19">
      <formula1>AND(LEN(D19)&gt;0,D$19&lt;=D$8)</formula1>
    </dataValidation>
    <dataValidation errorStyle="warning" type="custom" showInputMessage="1" showErrorMessage="1" promptTitle="Male" prompt="Enter the number of Male students." errorTitle="Data Validation" error="The number of Male students must not exceed the unduplicated count." sqref="D21">
      <formula1>AND(LEN(D21)&gt;0,D$21&lt;=D$8)</formula1>
    </dataValidation>
    <dataValidation errorStyle="warning" type="custom" showInputMessage="1" showErrorMessage="1" promptTitle="Female" prompt="Enter the number of Female students." errorTitle="Data Validation" error="The number of Female students must not exceed the unduplicated count." sqref="D22">
      <formula1>AND(LEN(D22)&gt;0,D$22&lt;=D$8)</formula1>
    </dataValidation>
    <dataValidation errorStyle="warning" type="custom" showInputMessage="1" showErrorMessage="1" promptTitle="Ages 3 Through 5" prompt="Enter the number of students between the ages of 3 and 5." errorTitle="Data Validation" error="The number of students aged 3 to 5 must not exceed the unduplicated count." sqref="D24">
      <formula1>AND(LEN(D24)&gt;0,D$24&lt;=D$8)</formula1>
    </dataValidation>
    <dataValidation errorStyle="warning" type="custom" showInputMessage="1" showErrorMessage="1" promptTitle="Age 6" prompt="Enter the number of 6-year-old students." errorTitle="Data Validation" error="The number of 6-year-old students must not exceed the unduplicated count." sqref="D25">
      <formula1>AND(LEN(D25)&gt;0,D$25&lt;=D$8)</formula1>
    </dataValidation>
    <dataValidation errorStyle="warning" type="custom" showInputMessage="1" showErrorMessage="1" promptTitle="Age 7" prompt="Enter the number of 7-year-old students." errorTitle="Data Validation" error="The number of 7-year-old students must not exceed the unduplicated count." sqref="D26">
      <formula1>AND(LEN(D26)&gt;0,D$26&lt;=D$8)</formula1>
    </dataValidation>
    <dataValidation errorStyle="warning" type="custom" showInputMessage="1" showErrorMessage="1" promptTitle="Age 8" prompt="Enter the number of 8-year-old students." errorTitle="Data Validation" error="The number of 8-year-old students must not exceed the unduplicated count." sqref="D27">
      <formula1>AND(LEN(D27)&gt;0,D$27&lt;=D$8)</formula1>
    </dataValidation>
    <dataValidation errorStyle="warning" type="custom" showInputMessage="1" showErrorMessage="1" promptTitle="Age 9" prompt="Enter the number of 9-year-old students." errorTitle="Data Validation" error="The number of 9-year-old students must not exceed the unduplicated count." sqref="D28">
      <formula1>AND(LEN(D28)&gt;0,D$28&lt;=D$8)</formula1>
    </dataValidation>
    <dataValidation errorStyle="warning" type="custom" showInputMessage="1" showErrorMessage="1" promptTitle="Age 10" prompt="Enter the number of 10-year-old students." errorTitle="Data Validation" error="The number of 10-year-old students must not exceed the unduplicated count." sqref="D29">
      <formula1>AND(LEN(D29)&gt;0,D$29&lt;=D$8)</formula1>
    </dataValidation>
    <dataValidation errorStyle="warning" type="custom" showInputMessage="1" showErrorMessage="1" promptTitle="Age 11" prompt="Enter the number of 11-year-old students." errorTitle="Data Validation" error="The number of 11-year-old students must not exceed the unduplicated count." sqref="D30">
      <formula1>AND(LEN(D30)&gt;0,D$30&lt;=D$8)</formula1>
    </dataValidation>
    <dataValidation errorStyle="warning" type="custom" showInputMessage="1" showErrorMessage="1" promptTitle="Age 12" prompt="Enter the number of 12-year-old students." errorTitle="Data Validation" error="The number of 12-year-old students must not exceed the unduplicated count." sqref="D31">
      <formula1>AND(LEN(D31)&gt;0,D$31&lt;=D$8)</formula1>
    </dataValidation>
    <dataValidation errorStyle="warning" type="custom" showInputMessage="1" showErrorMessage="1" promptTitle="Age 13" prompt="Enter the number of 13-year-old students." errorTitle="Data Validation" error="The number of 13-year-old students must not exceed the unduplicated count." sqref="D32">
      <formula1>AND(LEN(D32)&gt;0,D$32&lt;=D$8)</formula1>
    </dataValidation>
    <dataValidation errorStyle="warning" type="custom" showInputMessage="1" showErrorMessage="1" promptTitle="Age 14" prompt="Enter the number of 14-year-old students." errorTitle="Data Validation" error="The number of 14-year-old students must not exceed the unduplicated count." sqref="D33">
      <formula1>AND(LEN(D33)&gt;0,D$33&lt;=D$8)</formula1>
    </dataValidation>
    <dataValidation errorStyle="warning" type="custom" showInputMessage="1" showErrorMessage="1" promptTitle="Age 15" prompt="Enter the number of 15-year-old students." errorTitle="Data Validation" error="The number of 15-year-old students must not exceed the unduplicated count." sqref="D34">
      <formula1>AND(LEN(D34)&gt;0,D$34&lt;=D$8)</formula1>
    </dataValidation>
    <dataValidation errorStyle="warning" type="custom" showInputMessage="1" showErrorMessage="1" promptTitle="Age 16" prompt="Enter the number of 16-year-old students." errorTitle="Data Validation" error="The number of 16-year-old students must not exceed the unduplicated count." sqref="D35">
      <formula1>AND(LEN(D35)&gt;0,D$35&lt;=D$8)</formula1>
    </dataValidation>
    <dataValidation errorStyle="warning" type="custom" showInputMessage="1" showErrorMessage="1" promptTitle="Age 17" prompt="Enter the number of 17-year-old students." errorTitle="Data Validation" error="The number of 17-year-old students must not exceed the unduplicated count." sqref="D36">
      <formula1>AND(LEN(D36)&gt;0,D$36&lt;=D$8)</formula1>
    </dataValidation>
    <dataValidation errorStyle="warning" type="custom" showInputMessage="1" showErrorMessage="1" promptTitle="Age 18" prompt="Enter the number of 18-year-old students." errorTitle="Data Validation" error="The number of 18-year-old students must not exceed the unduplicated count." sqref="D37">
      <formula1>AND(LEN(D37)&gt;0,D$37&lt;=D$8)</formula1>
    </dataValidation>
    <dataValidation errorStyle="warning" type="custom" showInputMessage="1" showErrorMessage="1" promptTitle="Age 19" prompt="Enter the number of 19-year-old students." errorTitle="Data Validation" error="The number of 19-year-old students must not exceed the unduplicated count." sqref="D38">
      <formula1>AND(LEN(D38)&gt;0,D$38&lt;=D$8)</formula1>
    </dataValidation>
    <dataValidation errorStyle="warning" type="custom" showInputMessage="1" showErrorMessage="1" promptTitle="Age 20" prompt="Enter the number of 20-year-old students." errorTitle="Data Validation" error="The number of 20-year-old students must not exceed the unduplicated count." sqref="D39">
      <formula1>AND(LEN(D39)&gt;0,D$39&lt;=D$8)</formula1>
    </dataValidation>
    <dataValidation errorStyle="warning" type="custom" showInputMessage="1" showErrorMessage="1" promptTitle="Age 21" prompt="Enter the number of 21-year-old students." errorTitle="Data Validation" error="The number of 21-year-old students must not exceed the unduplicated count." sqref="D40">
      <formula1>AND(LEN(D40)&gt;0,D$40&lt;=D$8)</formula1>
    </dataValidation>
    <dataValidation errorStyle="warning" type="custom" showInputMessage="1" showErrorMessage="1" promptTitle="IDEA Students" prompt="Enter the number of students with disabilities (IDEA)." errorTitle="Data Validation" error="The number of students with disabilities must not exceed the unduplicated count." sqref="D42">
      <formula1>AND(LEN(D42)&gt;0,D$42&lt;=D$8)</formula1>
    </dataValidation>
    <dataValidation errorStyle="warning" type="custom" showInputMessage="1" showErrorMessage="1" promptTitle="LEP Students" prompt="Enter the number of LEP students." errorTitle="Data Validation" error="The number of LEP students must not exceed the unduplicated count." sqref="D43">
      <formula1>AND(LEN(D43)&gt;0,D$43&lt;=D$8)</formula1>
    </dataValidation>
    <dataValidation errorStyle="warning" type="whole" operator="equal" promptTitle="False" prompt="False" errorTitle="False" error="False" sqref="D20">
      <formula1>D$8</formula1>
    </dataValidation>
    <dataValidation errorStyle="warning" type="whole" operator="equal" promptTitle="False" prompt="False" errorTitle="False" error="False" sqref="D23">
      <formula1>D$8</formula1>
    </dataValidation>
    <dataValidation errorStyle="warning" type="whole" operator="equal" promptTitle="False" prompt="False" errorTitle="False" error="False" sqref="D41">
      <formula1>D$8</formula1>
    </dataValidation>
  </dataValidations>
  <printOptions/>
  <pageMargins left="0" right="0" top="0.5" bottom="0.5" header="0.5" footer="0.5"/>
  <pageSetup fitToHeight="1" fitToWidth="1" horizontalDpi="600" verticalDpi="600" orientation="portrait" scale="90" r:id="rId2"/>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B1:AV134"/>
  <sheetViews>
    <sheetView showGridLines="0" showRowColHeaders="0" zoomScalePageLayoutView="0" workbookViewId="0" topLeftCell="A1">
      <selection activeCell="D11" sqref="D11"/>
    </sheetView>
  </sheetViews>
  <sheetFormatPr defaultColWidth="0" defaultRowHeight="12.75" zeroHeight="1"/>
  <cols>
    <col min="1" max="1" width="3.7109375" style="10" customWidth="1"/>
    <col min="2" max="2" width="42.28125" style="10" customWidth="1"/>
    <col min="3" max="7" width="11.28125" style="10" customWidth="1"/>
    <col min="8" max="8" width="11.00390625" style="10" customWidth="1"/>
    <col min="9" max="9" width="3.7109375" style="10" customWidth="1"/>
    <col min="10" max="16384" width="0" style="10" hidden="1" customWidth="1"/>
  </cols>
  <sheetData>
    <row r="1" spans="2:48" ht="20.25" customHeight="1">
      <c r="B1" s="5" t="s">
        <v>205</v>
      </c>
      <c r="C1" s="5"/>
      <c r="D1" s="5"/>
      <c r="E1" s="5"/>
      <c r="F1" s="5"/>
      <c r="G1" s="5"/>
      <c r="H1" s="87"/>
      <c r="I1" s="25"/>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row>
    <row r="2" spans="2:48" ht="13.5" customHeight="1" thickBot="1">
      <c r="B2" s="75" t="s">
        <v>23</v>
      </c>
      <c r="C2" s="76"/>
      <c r="D2" s="76"/>
      <c r="E2" s="76"/>
      <c r="F2" s="76"/>
      <c r="G2" s="76"/>
      <c r="H2" s="7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row>
    <row r="3" spans="2:48" ht="57.75" customHeight="1" thickBot="1">
      <c r="B3" s="350" t="s">
        <v>159</v>
      </c>
      <c r="C3" s="351"/>
      <c r="D3" s="351"/>
      <c r="E3" s="351"/>
      <c r="F3" s="351"/>
      <c r="G3" s="351"/>
      <c r="H3" s="352"/>
      <c r="I3" s="2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row>
    <row r="4" spans="2:22" ht="12" customHeight="1">
      <c r="B4" s="168"/>
      <c r="C4" s="165"/>
      <c r="D4" s="12"/>
      <c r="E4" s="12"/>
      <c r="F4" s="12"/>
      <c r="G4" s="12"/>
      <c r="H4" s="12"/>
      <c r="I4" s="9"/>
      <c r="J4" s="9"/>
      <c r="K4" s="9"/>
      <c r="L4" s="9"/>
      <c r="M4" s="9"/>
      <c r="N4" s="9"/>
      <c r="O4" s="9"/>
      <c r="P4" s="9"/>
      <c r="Q4" s="9"/>
      <c r="R4" s="9"/>
      <c r="S4" s="9"/>
      <c r="T4" s="9"/>
      <c r="U4" s="9"/>
      <c r="V4" s="9"/>
    </row>
    <row r="5" spans="2:22" ht="12" customHeight="1">
      <c r="B5" s="167"/>
      <c r="C5" s="166"/>
      <c r="D5" s="23"/>
      <c r="E5" s="12"/>
      <c r="F5" s="12"/>
      <c r="G5" s="12"/>
      <c r="H5" s="12"/>
      <c r="I5" s="9"/>
      <c r="J5" s="9"/>
      <c r="K5" s="9"/>
      <c r="L5" s="9"/>
      <c r="M5" s="9"/>
      <c r="N5" s="9"/>
      <c r="O5" s="9"/>
      <c r="P5" s="9"/>
      <c r="Q5" s="9"/>
      <c r="R5" s="9"/>
      <c r="S5" s="9"/>
      <c r="T5" s="9"/>
      <c r="U5" s="9"/>
      <c r="V5" s="9"/>
    </row>
    <row r="6" spans="2:22" ht="12" customHeight="1">
      <c r="B6" s="28" t="s">
        <v>11</v>
      </c>
      <c r="C6" s="32">
        <f>'2.4.1.1 Programs and Facilities'!$H$7</f>
        <v>1</v>
      </c>
      <c r="D6" s="8"/>
      <c r="E6" s="9"/>
      <c r="F6" s="9"/>
      <c r="G6" s="9"/>
      <c r="H6" s="9"/>
      <c r="I6" s="9"/>
      <c r="J6" s="9"/>
      <c r="K6" s="9"/>
      <c r="L6" s="9"/>
      <c r="M6" s="9"/>
      <c r="N6" s="9"/>
      <c r="O6" s="9"/>
      <c r="P6" s="9"/>
      <c r="Q6" s="9"/>
      <c r="R6" s="9"/>
      <c r="S6" s="9"/>
      <c r="T6" s="9"/>
      <c r="U6" s="9"/>
      <c r="V6" s="9"/>
    </row>
    <row r="7" spans="2:22" ht="13.5" customHeight="1">
      <c r="B7" s="29"/>
      <c r="C7" s="30"/>
      <c r="D7" s="31"/>
      <c r="E7" s="161"/>
      <c r="F7" s="31"/>
      <c r="G7" s="31"/>
      <c r="H7" s="9"/>
      <c r="I7" s="9"/>
      <c r="J7" s="9"/>
      <c r="K7" s="9"/>
      <c r="L7" s="9"/>
      <c r="M7" s="9"/>
      <c r="N7" s="9"/>
      <c r="O7" s="9"/>
      <c r="P7" s="9"/>
      <c r="Q7" s="9"/>
      <c r="R7" s="9"/>
      <c r="S7" s="9"/>
      <c r="T7" s="9"/>
      <c r="U7" s="9"/>
      <c r="V7" s="9"/>
    </row>
    <row r="8" spans="2:23" ht="12" customHeight="1">
      <c r="B8" s="355" t="s">
        <v>10</v>
      </c>
      <c r="C8" s="356"/>
      <c r="D8" s="32">
        <f>'2.4.1.2 Students Served'!$D$8</f>
        <v>0</v>
      </c>
      <c r="E8" s="33">
        <f>IF($C$6&lt;2,"",'2.4.1.2 Students Served'!$E$8)</f>
      </c>
      <c r="F8" s="162">
        <f>IF($C$6&lt;3,"",'2.4.1.2 Students Served'!$F$8)</f>
      </c>
      <c r="G8" s="34">
        <f>IF($C$6&lt;4,"",'2.4.1.2 Students Served'!$G$8)</f>
      </c>
      <c r="H8" s="34">
        <f>IF($C$6&lt;5,"",'2.4.1.2 Students Served'!$H$8)</f>
      </c>
      <c r="I8" s="9"/>
      <c r="J8" s="9"/>
      <c r="K8" s="9"/>
      <c r="L8" s="9"/>
      <c r="M8" s="9"/>
      <c r="N8" s="9"/>
      <c r="O8" s="9"/>
      <c r="P8" s="9"/>
      <c r="Q8" s="9"/>
      <c r="R8" s="9"/>
      <c r="S8" s="9"/>
      <c r="T8" s="9"/>
      <c r="U8" s="9"/>
      <c r="V8" s="9"/>
      <c r="W8" s="9"/>
    </row>
    <row r="9" spans="2:22" ht="11.25" customHeight="1">
      <c r="B9" s="12"/>
      <c r="C9" s="12"/>
      <c r="D9" s="39"/>
      <c r="E9" s="29"/>
      <c r="F9" s="39"/>
      <c r="G9" s="39"/>
      <c r="H9" s="39"/>
      <c r="I9" s="9"/>
      <c r="J9" s="9"/>
      <c r="K9" s="9"/>
      <c r="L9" s="9"/>
      <c r="M9" s="9"/>
      <c r="N9" s="9"/>
      <c r="O9" s="9"/>
      <c r="P9" s="9"/>
      <c r="Q9" s="9"/>
      <c r="R9" s="9"/>
      <c r="S9" s="9"/>
      <c r="T9" s="9"/>
      <c r="U9" s="9"/>
      <c r="V9" s="9"/>
    </row>
    <row r="10" spans="2:48" ht="27" customHeight="1">
      <c r="B10" s="78"/>
      <c r="C10" s="27"/>
      <c r="D10" s="164">
        <f>('2.4.1.1 Programs and Facilities'!$C$12)</f>
        <v>0</v>
      </c>
      <c r="E10" s="162" t="str">
        <f>IF(C6&lt;2," ",('2.4.1.1 Programs and Facilities'!$D$12))</f>
        <v> </v>
      </c>
      <c r="F10" s="162" t="str">
        <f>IF(C6&lt;3," ",('2.4.1.1 Programs and Facilities'!$E$12))</f>
        <v> </v>
      </c>
      <c r="G10" s="162" t="str">
        <f>IF(C6&lt;4," ",('2.4.1.1 Programs and Facilities'!$F$12))</f>
        <v> </v>
      </c>
      <c r="H10" s="162" t="str">
        <f>IF(C6&lt;5," ",('2.4.1.1 Programs and Facilities'!$G$12))</f>
        <v> </v>
      </c>
      <c r="I10" s="25"/>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row>
    <row r="11" spans="2:16" s="49" customFormat="1" ht="16.5" customHeight="1">
      <c r="B11" s="353" t="s">
        <v>156</v>
      </c>
      <c r="C11" s="354"/>
      <c r="D11" s="154" t="s">
        <v>167</v>
      </c>
      <c r="E11" s="206"/>
      <c r="F11" s="206"/>
      <c r="G11" s="206"/>
      <c r="H11" s="206"/>
      <c r="I11" s="153"/>
      <c r="J11" s="47"/>
      <c r="K11" s="47"/>
      <c r="L11" s="47"/>
      <c r="M11" s="47"/>
      <c r="N11" s="47"/>
      <c r="O11" s="47"/>
      <c r="P11" s="47"/>
    </row>
    <row r="12" spans="2:16" s="49" customFormat="1" ht="27" customHeight="1">
      <c r="B12" s="353" t="s">
        <v>157</v>
      </c>
      <c r="C12" s="354"/>
      <c r="D12" s="302">
        <v>0</v>
      </c>
      <c r="E12" s="206"/>
      <c r="F12" s="206"/>
      <c r="G12" s="206"/>
      <c r="H12" s="206"/>
      <c r="I12" s="153"/>
      <c r="J12" s="47"/>
      <c r="K12" s="47"/>
      <c r="L12" s="47"/>
      <c r="M12" s="47"/>
      <c r="N12" s="47"/>
      <c r="O12" s="47"/>
      <c r="P12" s="47"/>
    </row>
    <row r="13" spans="2:48" ht="11.25">
      <c r="B13" s="36"/>
      <c r="C13" s="26"/>
      <c r="D13" s="152"/>
      <c r="E13" s="152"/>
      <c r="F13" s="152"/>
      <c r="G13" s="152"/>
      <c r="H13" s="152"/>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row>
    <row r="14" spans="2:48" ht="12">
      <c r="B14" s="109" t="s">
        <v>35</v>
      </c>
      <c r="C14" s="317"/>
      <c r="D14" s="318"/>
      <c r="E14" s="318"/>
      <c r="F14" s="318"/>
      <c r="G14" s="319"/>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row>
    <row r="15" spans="2:33" ht="11.25">
      <c r="B15" s="26"/>
      <c r="C15" s="320"/>
      <c r="D15" s="321"/>
      <c r="E15" s="321"/>
      <c r="F15" s="321"/>
      <c r="G15" s="322"/>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2:33" ht="11.25">
      <c r="B16" s="26"/>
      <c r="C16" s="320"/>
      <c r="D16" s="321"/>
      <c r="E16" s="321"/>
      <c r="F16" s="321"/>
      <c r="G16" s="322"/>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2:33" ht="11.25">
      <c r="B17" s="26"/>
      <c r="C17" s="323"/>
      <c r="D17" s="324"/>
      <c r="E17" s="324"/>
      <c r="F17" s="324"/>
      <c r="G17" s="325"/>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2:33" ht="11.25">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2:33" ht="11.25">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2:33" ht="11.25">
      <c r="B20" s="26"/>
      <c r="C20" s="26"/>
      <c r="D20" s="26"/>
      <c r="E20" s="26"/>
      <c r="F20" s="26"/>
      <c r="H20" s="110" t="s">
        <v>122</v>
      </c>
      <c r="I20" s="129">
        <v>0</v>
      </c>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2:33" ht="11.25" hidden="1">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2:33" ht="11.25" hidden="1">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2:33" ht="11.25" hidden="1">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2:33" ht="11.25" hidden="1">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2:33" ht="11.25" hidden="1">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2:33" ht="11.25" hidden="1">
      <c r="B26" s="37"/>
      <c r="C26" s="37"/>
      <c r="D26" s="37"/>
      <c r="E26" s="37"/>
      <c r="F26" s="37"/>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2:33" ht="11.25" hidden="1">
      <c r="B27" s="37"/>
      <c r="C27" s="37"/>
      <c r="D27" s="37"/>
      <c r="E27" s="37"/>
      <c r="F27" s="37"/>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2:33" ht="11.25" hidden="1">
      <c r="B28" s="37"/>
      <c r="C28" s="37"/>
      <c r="D28" s="37"/>
      <c r="E28" s="37"/>
      <c r="F28" s="37"/>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2:33" ht="11.25" hidden="1">
      <c r="B29" s="37"/>
      <c r="C29" s="37"/>
      <c r="D29" s="37"/>
      <c r="E29" s="37"/>
      <c r="F29" s="37"/>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2:33" ht="11.25" hidden="1">
      <c r="B30" s="37"/>
      <c r="C30" s="37"/>
      <c r="D30" s="37"/>
      <c r="E30" s="37"/>
      <c r="F30" s="37"/>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2:33" ht="11.25" hidden="1">
      <c r="B31" s="37"/>
      <c r="C31" s="37"/>
      <c r="D31" s="37"/>
      <c r="E31" s="37"/>
      <c r="F31" s="37"/>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2:33" ht="11.25" hidden="1">
      <c r="B32" s="37"/>
      <c r="C32" s="37"/>
      <c r="D32" s="37"/>
      <c r="E32" s="37"/>
      <c r="F32" s="37"/>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2:33" ht="11.25" hidden="1">
      <c r="B33" s="37"/>
      <c r="C33" s="37"/>
      <c r="D33" s="37"/>
      <c r="E33" s="37"/>
      <c r="F33" s="37"/>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2:33" ht="11.25" hidden="1">
      <c r="B34" s="37"/>
      <c r="C34" s="37"/>
      <c r="D34" s="37"/>
      <c r="E34" s="37"/>
      <c r="F34" s="37"/>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2:33" ht="11.25" hidden="1">
      <c r="B35" s="37"/>
      <c r="C35" s="37"/>
      <c r="D35" s="37"/>
      <c r="E35" s="37"/>
      <c r="F35" s="37"/>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2:33" ht="11.25" hidden="1">
      <c r="B36" s="37"/>
      <c r="C36" s="37"/>
      <c r="D36" s="37"/>
      <c r="E36" s="37"/>
      <c r="F36" s="37"/>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2:33" ht="11.25" hidden="1">
      <c r="B37" s="37"/>
      <c r="C37" s="37"/>
      <c r="D37" s="37"/>
      <c r="E37" s="37"/>
      <c r="F37" s="37"/>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2:33" ht="11.25" hidden="1">
      <c r="B38" s="37"/>
      <c r="C38" s="37"/>
      <c r="D38" s="37"/>
      <c r="E38" s="37"/>
      <c r="F38" s="37"/>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2:33" ht="11.25" hidden="1">
      <c r="B39" s="37"/>
      <c r="C39" s="37"/>
      <c r="D39" s="37"/>
      <c r="E39" s="37"/>
      <c r="F39" s="37"/>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2:33" ht="11.25" hidden="1">
      <c r="B40" s="37"/>
      <c r="C40" s="37"/>
      <c r="D40" s="37"/>
      <c r="E40" s="37"/>
      <c r="F40" s="37"/>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2:33" ht="11.25" hidden="1">
      <c r="B41" s="37"/>
      <c r="C41" s="37"/>
      <c r="D41" s="37"/>
      <c r="E41" s="37"/>
      <c r="F41" s="37"/>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2:33" ht="11.25" hidden="1">
      <c r="B42" s="37"/>
      <c r="C42" s="37"/>
      <c r="D42" s="37"/>
      <c r="E42" s="37"/>
      <c r="F42" s="37"/>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2:33" ht="11.25" hidden="1">
      <c r="B43" s="37"/>
      <c r="C43" s="37"/>
      <c r="D43" s="37"/>
      <c r="E43" s="37"/>
      <c r="F43" s="37"/>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2:33" ht="11.25" hidden="1">
      <c r="B44" s="37"/>
      <c r="C44" s="37"/>
      <c r="D44" s="37"/>
      <c r="E44" s="37"/>
      <c r="F44" s="37"/>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row>
    <row r="45" spans="2:33" ht="11.25" hidden="1">
      <c r="B45" s="37"/>
      <c r="C45" s="37"/>
      <c r="D45" s="37"/>
      <c r="E45" s="37"/>
      <c r="F45" s="37"/>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row>
    <row r="46" spans="2:33" ht="11.25" hidden="1">
      <c r="B46" s="37"/>
      <c r="C46" s="37"/>
      <c r="D46" s="37"/>
      <c r="E46" s="37"/>
      <c r="F46" s="37"/>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row>
    <row r="47" spans="2:33" ht="11.25" hidden="1">
      <c r="B47" s="37"/>
      <c r="C47" s="37"/>
      <c r="D47" s="37"/>
      <c r="E47" s="37"/>
      <c r="F47" s="37"/>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2:33" ht="11.25" hidden="1">
      <c r="B48" s="37"/>
      <c r="C48" s="37"/>
      <c r="D48" s="37"/>
      <c r="E48" s="37"/>
      <c r="F48" s="37"/>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2:33" ht="11.25" hidden="1">
      <c r="B49" s="37"/>
      <c r="C49" s="37"/>
      <c r="D49" s="37"/>
      <c r="E49" s="37"/>
      <c r="F49" s="37"/>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2:33" ht="11.25" hidden="1">
      <c r="B50" s="37"/>
      <c r="C50" s="37"/>
      <c r="D50" s="37"/>
      <c r="E50" s="37"/>
      <c r="F50" s="37"/>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2:33" ht="11.25" hidden="1">
      <c r="B51" s="37"/>
      <c r="C51" s="37"/>
      <c r="D51" s="37"/>
      <c r="E51" s="37"/>
      <c r="F51" s="37"/>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row>
    <row r="52" spans="2:33" ht="11.25" hidden="1">
      <c r="B52" s="37"/>
      <c r="C52" s="37"/>
      <c r="D52" s="37"/>
      <c r="E52" s="37"/>
      <c r="F52" s="37"/>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row>
    <row r="53" spans="2:14" ht="11.25" hidden="1">
      <c r="B53" s="37"/>
      <c r="C53" s="37"/>
      <c r="D53" s="37"/>
      <c r="E53" s="37"/>
      <c r="F53" s="37"/>
      <c r="G53" s="37"/>
      <c r="H53" s="37"/>
      <c r="I53" s="37"/>
      <c r="J53" s="37"/>
      <c r="K53" s="37"/>
      <c r="L53" s="37"/>
      <c r="M53" s="37"/>
      <c r="N53" s="37"/>
    </row>
    <row r="54" spans="2:14" ht="11.25" hidden="1">
      <c r="B54" s="37"/>
      <c r="C54" s="37"/>
      <c r="D54" s="37"/>
      <c r="E54" s="37"/>
      <c r="F54" s="37"/>
      <c r="G54" s="37"/>
      <c r="H54" s="37"/>
      <c r="I54" s="37"/>
      <c r="J54" s="37"/>
      <c r="K54" s="37"/>
      <c r="L54" s="37"/>
      <c r="M54" s="37"/>
      <c r="N54" s="37"/>
    </row>
    <row r="55" spans="2:14" ht="11.25" hidden="1">
      <c r="B55" s="37"/>
      <c r="C55" s="37"/>
      <c r="D55" s="37"/>
      <c r="E55" s="37"/>
      <c r="F55" s="37"/>
      <c r="G55" s="37"/>
      <c r="H55" s="37"/>
      <c r="I55" s="37"/>
      <c r="J55" s="37"/>
      <c r="K55" s="37"/>
      <c r="L55" s="37"/>
      <c r="M55" s="37"/>
      <c r="N55" s="37"/>
    </row>
    <row r="56" spans="2:14" ht="11.25" hidden="1">
      <c r="B56" s="37"/>
      <c r="C56" s="37"/>
      <c r="D56" s="37"/>
      <c r="E56" s="37"/>
      <c r="F56" s="37"/>
      <c r="G56" s="37"/>
      <c r="H56" s="37"/>
      <c r="I56" s="37"/>
      <c r="J56" s="37"/>
      <c r="K56" s="37"/>
      <c r="L56" s="37"/>
      <c r="M56" s="37"/>
      <c r="N56" s="37"/>
    </row>
    <row r="57" spans="2:14" ht="11.25" hidden="1">
      <c r="B57" s="37"/>
      <c r="C57" s="37"/>
      <c r="D57" s="37"/>
      <c r="E57" s="37"/>
      <c r="F57" s="37"/>
      <c r="G57" s="37"/>
      <c r="H57" s="37"/>
      <c r="I57" s="37"/>
      <c r="J57" s="37"/>
      <c r="K57" s="37"/>
      <c r="L57" s="37"/>
      <c r="M57" s="37"/>
      <c r="N57" s="37"/>
    </row>
    <row r="58" spans="2:14" ht="11.25" hidden="1">
      <c r="B58" s="37"/>
      <c r="C58" s="37"/>
      <c r="D58" s="37"/>
      <c r="E58" s="37"/>
      <c r="F58" s="37"/>
      <c r="G58" s="37"/>
      <c r="H58" s="37"/>
      <c r="I58" s="37"/>
      <c r="J58" s="37"/>
      <c r="K58" s="37"/>
      <c r="L58" s="37"/>
      <c r="M58" s="37"/>
      <c r="N58" s="37"/>
    </row>
    <row r="59" spans="2:14" ht="11.25" hidden="1">
      <c r="B59" s="37"/>
      <c r="C59" s="37"/>
      <c r="D59" s="37"/>
      <c r="E59" s="37"/>
      <c r="F59" s="37"/>
      <c r="G59" s="37"/>
      <c r="H59" s="37"/>
      <c r="I59" s="37"/>
      <c r="J59" s="37"/>
      <c r="K59" s="37"/>
      <c r="L59" s="37"/>
      <c r="M59" s="37"/>
      <c r="N59" s="37"/>
    </row>
    <row r="60" spans="2:14" ht="11.25" hidden="1">
      <c r="B60" s="37"/>
      <c r="C60" s="37"/>
      <c r="D60" s="37"/>
      <c r="E60" s="37"/>
      <c r="F60" s="37"/>
      <c r="G60" s="37"/>
      <c r="H60" s="37"/>
      <c r="I60" s="37"/>
      <c r="J60" s="37"/>
      <c r="K60" s="37"/>
      <c r="L60" s="37"/>
      <c r="M60" s="37"/>
      <c r="N60" s="37"/>
    </row>
    <row r="61" spans="2:14" ht="11.25" hidden="1">
      <c r="B61" s="37"/>
      <c r="C61" s="37"/>
      <c r="D61" s="37"/>
      <c r="E61" s="37"/>
      <c r="F61" s="37"/>
      <c r="G61" s="37"/>
      <c r="H61" s="37"/>
      <c r="I61" s="37"/>
      <c r="J61" s="37"/>
      <c r="K61" s="37"/>
      <c r="L61" s="37"/>
      <c r="M61" s="37"/>
      <c r="N61" s="37"/>
    </row>
    <row r="62" spans="2:14" ht="11.25" hidden="1">
      <c r="B62" s="37"/>
      <c r="C62" s="37"/>
      <c r="D62" s="37"/>
      <c r="E62" s="37"/>
      <c r="F62" s="37"/>
      <c r="G62" s="37"/>
      <c r="H62" s="37"/>
      <c r="I62" s="37"/>
      <c r="J62" s="37"/>
      <c r="K62" s="37"/>
      <c r="L62" s="37"/>
      <c r="M62" s="37"/>
      <c r="N62" s="37"/>
    </row>
    <row r="63" spans="2:14" ht="11.25" hidden="1">
      <c r="B63" s="37"/>
      <c r="C63" s="37"/>
      <c r="D63" s="37"/>
      <c r="E63" s="37"/>
      <c r="F63" s="37"/>
      <c r="G63" s="37"/>
      <c r="H63" s="37"/>
      <c r="I63" s="37"/>
      <c r="J63" s="37"/>
      <c r="K63" s="37"/>
      <c r="L63" s="37"/>
      <c r="M63" s="37"/>
      <c r="N63" s="37"/>
    </row>
    <row r="64" spans="2:14" ht="11.25" hidden="1">
      <c r="B64" s="37"/>
      <c r="C64" s="37"/>
      <c r="D64" s="37"/>
      <c r="E64" s="37"/>
      <c r="F64" s="37"/>
      <c r="G64" s="37"/>
      <c r="H64" s="37"/>
      <c r="I64" s="37"/>
      <c r="J64" s="37"/>
      <c r="K64" s="37"/>
      <c r="L64" s="37"/>
      <c r="M64" s="37"/>
      <c r="N64" s="37"/>
    </row>
    <row r="65" spans="2:14" ht="11.25" hidden="1">
      <c r="B65" s="37"/>
      <c r="C65" s="37"/>
      <c r="D65" s="37"/>
      <c r="E65" s="37"/>
      <c r="F65" s="37"/>
      <c r="G65" s="37"/>
      <c r="H65" s="37"/>
      <c r="I65" s="37"/>
      <c r="J65" s="37"/>
      <c r="K65" s="37"/>
      <c r="L65" s="37"/>
      <c r="M65" s="37"/>
      <c r="N65" s="37"/>
    </row>
    <row r="66" spans="2:14" ht="11.25" hidden="1">
      <c r="B66" s="37"/>
      <c r="C66" s="37"/>
      <c r="D66" s="37"/>
      <c r="E66" s="37"/>
      <c r="F66" s="37"/>
      <c r="G66" s="37"/>
      <c r="H66" s="37"/>
      <c r="I66" s="37"/>
      <c r="J66" s="37"/>
      <c r="K66" s="37"/>
      <c r="L66" s="37"/>
      <c r="M66" s="37"/>
      <c r="N66" s="37"/>
    </row>
    <row r="67" spans="2:14" ht="11.25" hidden="1">
      <c r="B67" s="37"/>
      <c r="C67" s="37"/>
      <c r="D67" s="37"/>
      <c r="E67" s="37"/>
      <c r="F67" s="37"/>
      <c r="G67" s="37"/>
      <c r="H67" s="37"/>
      <c r="I67" s="37"/>
      <c r="J67" s="37"/>
      <c r="K67" s="37"/>
      <c r="L67" s="37"/>
      <c r="M67" s="37"/>
      <c r="N67" s="37"/>
    </row>
    <row r="68" spans="2:14" ht="11.25" hidden="1">
      <c r="B68" s="37"/>
      <c r="C68" s="37"/>
      <c r="D68" s="37"/>
      <c r="E68" s="37"/>
      <c r="F68" s="37"/>
      <c r="G68" s="37"/>
      <c r="H68" s="37"/>
      <c r="I68" s="37"/>
      <c r="J68" s="37"/>
      <c r="K68" s="37"/>
      <c r="L68" s="37"/>
      <c r="M68" s="37"/>
      <c r="N68" s="37"/>
    </row>
    <row r="69" spans="2:14" ht="11.25" hidden="1">
      <c r="B69" s="37"/>
      <c r="C69" s="37"/>
      <c r="D69" s="37"/>
      <c r="E69" s="37"/>
      <c r="F69" s="37"/>
      <c r="G69" s="37"/>
      <c r="H69" s="37"/>
      <c r="I69" s="37"/>
      <c r="J69" s="37"/>
      <c r="K69" s="37"/>
      <c r="L69" s="37"/>
      <c r="M69" s="37"/>
      <c r="N69" s="37"/>
    </row>
    <row r="70" spans="2:14" ht="11.25" hidden="1">
      <c r="B70" s="37"/>
      <c r="C70" s="37"/>
      <c r="D70" s="37"/>
      <c r="E70" s="37"/>
      <c r="F70" s="37"/>
      <c r="G70" s="37"/>
      <c r="H70" s="37"/>
      <c r="I70" s="37"/>
      <c r="J70" s="37"/>
      <c r="K70" s="37"/>
      <c r="L70" s="37"/>
      <c r="M70" s="37"/>
      <c r="N70" s="37"/>
    </row>
    <row r="71" spans="2:14" ht="11.25" hidden="1">
      <c r="B71" s="37"/>
      <c r="C71" s="37"/>
      <c r="D71" s="37"/>
      <c r="E71" s="37"/>
      <c r="F71" s="37"/>
      <c r="G71" s="37"/>
      <c r="H71" s="37"/>
      <c r="I71" s="37"/>
      <c r="J71" s="37"/>
      <c r="K71" s="37"/>
      <c r="L71" s="37"/>
      <c r="M71" s="37"/>
      <c r="N71" s="37"/>
    </row>
    <row r="72" spans="2:14" ht="11.25" hidden="1">
      <c r="B72" s="37"/>
      <c r="C72" s="37"/>
      <c r="D72" s="37"/>
      <c r="E72" s="37"/>
      <c r="F72" s="37"/>
      <c r="G72" s="37"/>
      <c r="H72" s="37"/>
      <c r="I72" s="37"/>
      <c r="J72" s="37"/>
      <c r="K72" s="37"/>
      <c r="L72" s="37"/>
      <c r="M72" s="37"/>
      <c r="N72" s="37"/>
    </row>
    <row r="73" spans="2:14" ht="11.25" hidden="1">
      <c r="B73" s="37"/>
      <c r="C73" s="37"/>
      <c r="D73" s="37"/>
      <c r="E73" s="37"/>
      <c r="F73" s="37"/>
      <c r="G73" s="37"/>
      <c r="H73" s="37"/>
      <c r="I73" s="37"/>
      <c r="J73" s="37"/>
      <c r="K73" s="37"/>
      <c r="L73" s="37"/>
      <c r="M73" s="37"/>
      <c r="N73" s="37"/>
    </row>
    <row r="74" spans="2:14" ht="11.25" hidden="1">
      <c r="B74" s="37"/>
      <c r="C74" s="37"/>
      <c r="D74" s="37"/>
      <c r="E74" s="37"/>
      <c r="F74" s="37"/>
      <c r="G74" s="37"/>
      <c r="H74" s="37"/>
      <c r="I74" s="37"/>
      <c r="J74" s="37"/>
      <c r="K74" s="37"/>
      <c r="L74" s="37"/>
      <c r="M74" s="37"/>
      <c r="N74" s="37"/>
    </row>
    <row r="75" spans="2:14" ht="11.25" hidden="1">
      <c r="B75" s="37"/>
      <c r="C75" s="37"/>
      <c r="D75" s="37"/>
      <c r="E75" s="37"/>
      <c r="F75" s="37"/>
      <c r="G75" s="37"/>
      <c r="H75" s="37"/>
      <c r="I75" s="37"/>
      <c r="J75" s="37"/>
      <c r="K75" s="37"/>
      <c r="L75" s="37"/>
      <c r="M75" s="37"/>
      <c r="N75" s="37"/>
    </row>
    <row r="76" spans="2:14" ht="11.25" hidden="1">
      <c r="B76" s="37"/>
      <c r="C76" s="37"/>
      <c r="D76" s="37"/>
      <c r="E76" s="37"/>
      <c r="F76" s="37"/>
      <c r="G76" s="37"/>
      <c r="H76" s="37"/>
      <c r="I76" s="37"/>
      <c r="J76" s="37"/>
      <c r="K76" s="37"/>
      <c r="L76" s="37"/>
      <c r="M76" s="37"/>
      <c r="N76" s="37"/>
    </row>
    <row r="77" spans="2:14" ht="11.25" hidden="1">
      <c r="B77" s="37"/>
      <c r="C77" s="37"/>
      <c r="D77" s="37"/>
      <c r="E77" s="37"/>
      <c r="F77" s="37"/>
      <c r="G77" s="37"/>
      <c r="H77" s="37"/>
      <c r="I77" s="37"/>
      <c r="J77" s="37"/>
      <c r="K77" s="37"/>
      <c r="L77" s="37"/>
      <c r="M77" s="37"/>
      <c r="N77" s="37"/>
    </row>
    <row r="78" spans="2:14" ht="11.25" hidden="1">
      <c r="B78" s="37"/>
      <c r="C78" s="37"/>
      <c r="D78" s="37"/>
      <c r="E78" s="37"/>
      <c r="F78" s="37"/>
      <c r="G78" s="37"/>
      <c r="H78" s="37"/>
      <c r="I78" s="37"/>
      <c r="J78" s="37"/>
      <c r="K78" s="37"/>
      <c r="L78" s="37"/>
      <c r="M78" s="37"/>
      <c r="N78" s="37"/>
    </row>
    <row r="79" spans="2:14" ht="11.25" hidden="1">
      <c r="B79" s="37"/>
      <c r="C79" s="37"/>
      <c r="D79" s="37"/>
      <c r="E79" s="37"/>
      <c r="F79" s="37"/>
      <c r="G79" s="37"/>
      <c r="H79" s="37"/>
      <c r="I79" s="37"/>
      <c r="J79" s="37"/>
      <c r="K79" s="37"/>
      <c r="L79" s="37"/>
      <c r="M79" s="37"/>
      <c r="N79" s="37"/>
    </row>
    <row r="80" spans="2:14" ht="11.25" hidden="1">
      <c r="B80" s="37"/>
      <c r="C80" s="37"/>
      <c r="D80" s="37"/>
      <c r="E80" s="37"/>
      <c r="F80" s="37"/>
      <c r="G80" s="37"/>
      <c r="H80" s="37"/>
      <c r="I80" s="37"/>
      <c r="J80" s="37"/>
      <c r="K80" s="37"/>
      <c r="L80" s="37"/>
      <c r="M80" s="37"/>
      <c r="N80" s="37"/>
    </row>
    <row r="81" spans="2:14" ht="11.25" hidden="1">
      <c r="B81" s="37"/>
      <c r="C81" s="37"/>
      <c r="D81" s="37"/>
      <c r="E81" s="37"/>
      <c r="F81" s="37"/>
      <c r="G81" s="37"/>
      <c r="H81" s="37"/>
      <c r="I81" s="37"/>
      <c r="J81" s="37"/>
      <c r="K81" s="37"/>
      <c r="L81" s="37"/>
      <c r="M81" s="37"/>
      <c r="N81" s="37"/>
    </row>
    <row r="82" spans="2:14" ht="11.25" hidden="1">
      <c r="B82" s="37"/>
      <c r="C82" s="37"/>
      <c r="D82" s="37"/>
      <c r="E82" s="37"/>
      <c r="F82" s="37"/>
      <c r="G82" s="37"/>
      <c r="H82" s="37"/>
      <c r="I82" s="37"/>
      <c r="J82" s="37"/>
      <c r="K82" s="37"/>
      <c r="L82" s="37"/>
      <c r="M82" s="37"/>
      <c r="N82" s="37"/>
    </row>
    <row r="83" spans="2:14" ht="11.25" hidden="1">
      <c r="B83" s="37"/>
      <c r="C83" s="37"/>
      <c r="D83" s="37"/>
      <c r="E83" s="37"/>
      <c r="F83" s="37"/>
      <c r="G83" s="37"/>
      <c r="H83" s="37"/>
      <c r="I83" s="37"/>
      <c r="J83" s="37"/>
      <c r="K83" s="37"/>
      <c r="L83" s="37"/>
      <c r="M83" s="37"/>
      <c r="N83" s="37"/>
    </row>
    <row r="84" spans="2:14" ht="11.25" hidden="1">
      <c r="B84" s="37"/>
      <c r="C84" s="37"/>
      <c r="D84" s="37"/>
      <c r="E84" s="37"/>
      <c r="F84" s="37"/>
      <c r="G84" s="37"/>
      <c r="H84" s="37"/>
      <c r="I84" s="37"/>
      <c r="J84" s="37"/>
      <c r="K84" s="37"/>
      <c r="L84" s="37"/>
      <c r="M84" s="37"/>
      <c r="N84" s="37"/>
    </row>
    <row r="85" spans="2:14" ht="11.25" hidden="1">
      <c r="B85" s="37"/>
      <c r="C85" s="37"/>
      <c r="D85" s="37"/>
      <c r="E85" s="37"/>
      <c r="F85" s="37"/>
      <c r="G85" s="37"/>
      <c r="H85" s="37"/>
      <c r="I85" s="37"/>
      <c r="J85" s="37"/>
      <c r="K85" s="37"/>
      <c r="L85" s="37"/>
      <c r="M85" s="37"/>
      <c r="N85" s="37"/>
    </row>
    <row r="86" spans="2:14" ht="11.25" hidden="1">
      <c r="B86" s="37"/>
      <c r="C86" s="37"/>
      <c r="D86" s="37"/>
      <c r="E86" s="37"/>
      <c r="F86" s="37"/>
      <c r="G86" s="37"/>
      <c r="H86" s="37"/>
      <c r="I86" s="37"/>
      <c r="J86" s="37"/>
      <c r="K86" s="37"/>
      <c r="L86" s="37"/>
      <c r="M86" s="37"/>
      <c r="N86" s="37"/>
    </row>
    <row r="87" spans="2:14" ht="11.25" hidden="1">
      <c r="B87" s="37"/>
      <c r="C87" s="37"/>
      <c r="D87" s="37"/>
      <c r="E87" s="37"/>
      <c r="F87" s="37"/>
      <c r="G87" s="37"/>
      <c r="H87" s="37"/>
      <c r="I87" s="37"/>
      <c r="J87" s="37"/>
      <c r="K87" s="37"/>
      <c r="L87" s="37"/>
      <c r="M87" s="37"/>
      <c r="N87" s="37"/>
    </row>
    <row r="88" spans="2:14" ht="11.25" hidden="1">
      <c r="B88" s="37"/>
      <c r="C88" s="37"/>
      <c r="D88" s="37"/>
      <c r="E88" s="37"/>
      <c r="F88" s="37"/>
      <c r="G88" s="37"/>
      <c r="H88" s="37"/>
      <c r="I88" s="37"/>
      <c r="J88" s="37"/>
      <c r="K88" s="37"/>
      <c r="L88" s="37"/>
      <c r="M88" s="37"/>
      <c r="N88" s="37"/>
    </row>
    <row r="89" spans="2:14" ht="11.25" hidden="1">
      <c r="B89" s="37"/>
      <c r="C89" s="37"/>
      <c r="D89" s="37"/>
      <c r="E89" s="37"/>
      <c r="F89" s="37"/>
      <c r="G89" s="37"/>
      <c r="H89" s="37"/>
      <c r="I89" s="37"/>
      <c r="J89" s="37"/>
      <c r="K89" s="37"/>
      <c r="L89" s="37"/>
      <c r="M89" s="37"/>
      <c r="N89" s="37"/>
    </row>
    <row r="90" spans="2:14" ht="11.25" hidden="1">
      <c r="B90" s="37"/>
      <c r="C90" s="37"/>
      <c r="D90" s="37"/>
      <c r="E90" s="37"/>
      <c r="F90" s="37"/>
      <c r="G90" s="37"/>
      <c r="H90" s="37"/>
      <c r="I90" s="37"/>
      <c r="J90" s="37"/>
      <c r="K90" s="37"/>
      <c r="L90" s="37"/>
      <c r="M90" s="37"/>
      <c r="N90" s="37"/>
    </row>
    <row r="91" spans="2:14" ht="11.25" hidden="1">
      <c r="B91" s="37"/>
      <c r="C91" s="37"/>
      <c r="D91" s="37"/>
      <c r="E91" s="37"/>
      <c r="F91" s="37"/>
      <c r="G91" s="37"/>
      <c r="H91" s="37"/>
      <c r="I91" s="37"/>
      <c r="J91" s="37"/>
      <c r="K91" s="37"/>
      <c r="L91" s="37"/>
      <c r="M91" s="37"/>
      <c r="N91" s="37"/>
    </row>
    <row r="92" spans="2:14" ht="11.25" hidden="1">
      <c r="B92" s="37"/>
      <c r="C92" s="37"/>
      <c r="D92" s="37"/>
      <c r="E92" s="37"/>
      <c r="F92" s="37"/>
      <c r="G92" s="37"/>
      <c r="H92" s="37"/>
      <c r="I92" s="37"/>
      <c r="J92" s="37"/>
      <c r="K92" s="37"/>
      <c r="L92" s="37"/>
      <c r="M92" s="37"/>
      <c r="N92" s="37"/>
    </row>
    <row r="93" spans="2:14" ht="11.25" hidden="1">
      <c r="B93" s="37"/>
      <c r="C93" s="37"/>
      <c r="D93" s="37"/>
      <c r="E93" s="37"/>
      <c r="F93" s="37"/>
      <c r="G93" s="37"/>
      <c r="H93" s="37"/>
      <c r="I93" s="37"/>
      <c r="J93" s="37"/>
      <c r="K93" s="37"/>
      <c r="L93" s="37"/>
      <c r="M93" s="37"/>
      <c r="N93" s="37"/>
    </row>
    <row r="94" spans="2:14" ht="11.25" hidden="1">
      <c r="B94" s="37"/>
      <c r="C94" s="37"/>
      <c r="D94" s="37"/>
      <c r="E94" s="37"/>
      <c r="F94" s="37"/>
      <c r="G94" s="37"/>
      <c r="H94" s="37"/>
      <c r="I94" s="37"/>
      <c r="J94" s="37"/>
      <c r="K94" s="37"/>
      <c r="L94" s="37"/>
      <c r="M94" s="37"/>
      <c r="N94" s="37"/>
    </row>
    <row r="95" spans="2:14" ht="11.25" hidden="1">
      <c r="B95" s="37"/>
      <c r="C95" s="37"/>
      <c r="D95" s="37"/>
      <c r="E95" s="37"/>
      <c r="F95" s="37"/>
      <c r="G95" s="37"/>
      <c r="H95" s="37"/>
      <c r="I95" s="37"/>
      <c r="J95" s="37"/>
      <c r="K95" s="37"/>
      <c r="L95" s="37"/>
      <c r="M95" s="37"/>
      <c r="N95" s="37"/>
    </row>
    <row r="96" spans="2:14" ht="11.25" hidden="1">
      <c r="B96" s="37"/>
      <c r="C96" s="37"/>
      <c r="D96" s="37"/>
      <c r="E96" s="37"/>
      <c r="F96" s="37"/>
      <c r="G96" s="37"/>
      <c r="H96" s="37"/>
      <c r="I96" s="37"/>
      <c r="J96" s="37"/>
      <c r="K96" s="37"/>
      <c r="L96" s="37"/>
      <c r="M96" s="37"/>
      <c r="N96" s="37"/>
    </row>
    <row r="97" spans="2:14" ht="11.25" hidden="1">
      <c r="B97" s="37"/>
      <c r="C97" s="37"/>
      <c r="D97" s="37"/>
      <c r="E97" s="37"/>
      <c r="F97" s="37"/>
      <c r="G97" s="37"/>
      <c r="H97" s="37"/>
      <c r="I97" s="37"/>
      <c r="J97" s="37"/>
      <c r="K97" s="37"/>
      <c r="L97" s="37"/>
      <c r="M97" s="37"/>
      <c r="N97" s="37"/>
    </row>
    <row r="98" spans="2:14" ht="11.25" hidden="1">
      <c r="B98" s="37"/>
      <c r="C98" s="37"/>
      <c r="D98" s="37"/>
      <c r="E98" s="37"/>
      <c r="F98" s="37"/>
      <c r="G98" s="37"/>
      <c r="H98" s="37"/>
      <c r="I98" s="37"/>
      <c r="J98" s="37"/>
      <c r="K98" s="37"/>
      <c r="L98" s="37"/>
      <c r="M98" s="37"/>
      <c r="N98" s="37"/>
    </row>
    <row r="99" spans="2:14" ht="11.25" hidden="1">
      <c r="B99" s="37"/>
      <c r="C99" s="37"/>
      <c r="D99" s="37"/>
      <c r="E99" s="37"/>
      <c r="F99" s="37"/>
      <c r="G99" s="37"/>
      <c r="H99" s="37"/>
      <c r="I99" s="37"/>
      <c r="J99" s="37"/>
      <c r="K99" s="37"/>
      <c r="L99" s="37"/>
      <c r="M99" s="37"/>
      <c r="N99" s="37"/>
    </row>
    <row r="100" spans="2:14" ht="11.25" hidden="1">
      <c r="B100" s="37"/>
      <c r="C100" s="37"/>
      <c r="D100" s="37"/>
      <c r="E100" s="37"/>
      <c r="F100" s="37"/>
      <c r="G100" s="37"/>
      <c r="H100" s="37"/>
      <c r="I100" s="37"/>
      <c r="J100" s="37"/>
      <c r="K100" s="37"/>
      <c r="L100" s="37"/>
      <c r="M100" s="37"/>
      <c r="N100" s="37"/>
    </row>
    <row r="101" spans="2:14" ht="11.25" hidden="1">
      <c r="B101" s="37"/>
      <c r="C101" s="37"/>
      <c r="D101" s="37"/>
      <c r="E101" s="37"/>
      <c r="F101" s="37"/>
      <c r="G101" s="37"/>
      <c r="H101" s="37"/>
      <c r="I101" s="37"/>
      <c r="J101" s="37"/>
      <c r="K101" s="37"/>
      <c r="L101" s="37"/>
      <c r="M101" s="37"/>
      <c r="N101" s="37"/>
    </row>
    <row r="102" spans="2:14" ht="11.25" hidden="1">
      <c r="B102" s="37"/>
      <c r="C102" s="37"/>
      <c r="D102" s="37"/>
      <c r="E102" s="37"/>
      <c r="F102" s="37"/>
      <c r="G102" s="37"/>
      <c r="H102" s="37"/>
      <c r="I102" s="37"/>
      <c r="J102" s="37"/>
      <c r="K102" s="37"/>
      <c r="L102" s="37"/>
      <c r="M102" s="37"/>
      <c r="N102" s="37"/>
    </row>
    <row r="103" spans="2:14" ht="11.25" hidden="1">
      <c r="B103" s="37"/>
      <c r="C103" s="37"/>
      <c r="D103" s="37"/>
      <c r="E103" s="37"/>
      <c r="F103" s="37"/>
      <c r="G103" s="37"/>
      <c r="H103" s="37"/>
      <c r="I103" s="37"/>
      <c r="J103" s="37"/>
      <c r="K103" s="37"/>
      <c r="L103" s="37"/>
      <c r="M103" s="37"/>
      <c r="N103" s="37"/>
    </row>
    <row r="104" spans="2:14" ht="11.25" hidden="1">
      <c r="B104" s="37"/>
      <c r="C104" s="37"/>
      <c r="D104" s="37"/>
      <c r="E104" s="37"/>
      <c r="F104" s="37"/>
      <c r="G104" s="37"/>
      <c r="H104" s="37"/>
      <c r="I104" s="37"/>
      <c r="J104" s="37"/>
      <c r="K104" s="37"/>
      <c r="L104" s="37"/>
      <c r="M104" s="37"/>
      <c r="N104" s="37"/>
    </row>
    <row r="105" spans="2:14" ht="11.25" hidden="1">
      <c r="B105" s="37"/>
      <c r="C105" s="37"/>
      <c r="D105" s="37"/>
      <c r="E105" s="37"/>
      <c r="F105" s="37"/>
      <c r="G105" s="37"/>
      <c r="H105" s="37"/>
      <c r="I105" s="37"/>
      <c r="J105" s="37"/>
      <c r="K105" s="37"/>
      <c r="L105" s="37"/>
      <c r="M105" s="37"/>
      <c r="N105" s="37"/>
    </row>
    <row r="106" spans="2:14" ht="11.25" hidden="1">
      <c r="B106" s="37"/>
      <c r="C106" s="37"/>
      <c r="D106" s="37"/>
      <c r="E106" s="37"/>
      <c r="F106" s="37"/>
      <c r="G106" s="37"/>
      <c r="H106" s="37"/>
      <c r="I106" s="37"/>
      <c r="J106" s="37"/>
      <c r="K106" s="37"/>
      <c r="L106" s="37"/>
      <c r="M106" s="37"/>
      <c r="N106" s="37"/>
    </row>
    <row r="107" spans="2:14" ht="11.25" hidden="1">
      <c r="B107" s="37"/>
      <c r="C107" s="37"/>
      <c r="D107" s="37"/>
      <c r="E107" s="37"/>
      <c r="F107" s="37"/>
      <c r="G107" s="37"/>
      <c r="H107" s="37"/>
      <c r="I107" s="37"/>
      <c r="J107" s="37"/>
      <c r="K107" s="37"/>
      <c r="L107" s="37"/>
      <c r="M107" s="37"/>
      <c r="N107" s="37"/>
    </row>
    <row r="108" spans="2:14" ht="11.25" hidden="1">
      <c r="B108" s="37"/>
      <c r="C108" s="37"/>
      <c r="D108" s="37"/>
      <c r="E108" s="37"/>
      <c r="F108" s="37"/>
      <c r="G108" s="37"/>
      <c r="H108" s="37"/>
      <c r="I108" s="37"/>
      <c r="J108" s="37"/>
      <c r="K108" s="37"/>
      <c r="L108" s="37"/>
      <c r="M108" s="37"/>
      <c r="N108" s="37"/>
    </row>
    <row r="109" spans="2:14" ht="11.25" hidden="1">
      <c r="B109" s="37"/>
      <c r="C109" s="37"/>
      <c r="D109" s="37"/>
      <c r="E109" s="37"/>
      <c r="F109" s="37"/>
      <c r="G109" s="37"/>
      <c r="H109" s="37"/>
      <c r="I109" s="37"/>
      <c r="J109" s="37"/>
      <c r="K109" s="37"/>
      <c r="L109" s="37"/>
      <c r="M109" s="37"/>
      <c r="N109" s="37"/>
    </row>
    <row r="110" spans="2:14" ht="11.25" hidden="1">
      <c r="B110" s="37"/>
      <c r="C110" s="37"/>
      <c r="D110" s="37"/>
      <c r="E110" s="37"/>
      <c r="F110" s="37"/>
      <c r="G110" s="37"/>
      <c r="H110" s="37"/>
      <c r="I110" s="37"/>
      <c r="J110" s="37"/>
      <c r="K110" s="37"/>
      <c r="L110" s="37"/>
      <c r="M110" s="37"/>
      <c r="N110" s="37"/>
    </row>
    <row r="111" spans="2:14" ht="11.25" hidden="1">
      <c r="B111" s="37"/>
      <c r="C111" s="37"/>
      <c r="D111" s="37"/>
      <c r="E111" s="37"/>
      <c r="F111" s="37"/>
      <c r="G111" s="37"/>
      <c r="H111" s="37"/>
      <c r="I111" s="37"/>
      <c r="J111" s="37"/>
      <c r="K111" s="37"/>
      <c r="L111" s="37"/>
      <c r="M111" s="37"/>
      <c r="N111" s="37"/>
    </row>
    <row r="112" spans="2:14" ht="11.25" hidden="1">
      <c r="B112" s="37"/>
      <c r="C112" s="37"/>
      <c r="D112" s="37"/>
      <c r="E112" s="37"/>
      <c r="F112" s="37"/>
      <c r="G112" s="37"/>
      <c r="H112" s="37"/>
      <c r="I112" s="37"/>
      <c r="J112" s="37"/>
      <c r="K112" s="37"/>
      <c r="L112" s="37"/>
      <c r="M112" s="37"/>
      <c r="N112" s="37"/>
    </row>
    <row r="113" spans="2:14" ht="11.25" hidden="1">
      <c r="B113" s="37"/>
      <c r="C113" s="37"/>
      <c r="D113" s="37"/>
      <c r="E113" s="37"/>
      <c r="F113" s="37"/>
      <c r="G113" s="37"/>
      <c r="H113" s="37"/>
      <c r="I113" s="37"/>
      <c r="J113" s="37"/>
      <c r="K113" s="37"/>
      <c r="L113" s="37"/>
      <c r="M113" s="37"/>
      <c r="N113" s="37"/>
    </row>
    <row r="114" spans="2:14" ht="11.25" hidden="1">
      <c r="B114" s="37"/>
      <c r="C114" s="37"/>
      <c r="D114" s="37"/>
      <c r="E114" s="37"/>
      <c r="F114" s="37"/>
      <c r="G114" s="37"/>
      <c r="H114" s="37"/>
      <c r="I114" s="37"/>
      <c r="J114" s="37"/>
      <c r="K114" s="37"/>
      <c r="L114" s="37"/>
      <c r="M114" s="37"/>
      <c r="N114" s="37"/>
    </row>
    <row r="115" spans="2:14" ht="11.25" hidden="1">
      <c r="B115" s="37"/>
      <c r="C115" s="37"/>
      <c r="D115" s="37"/>
      <c r="E115" s="37"/>
      <c r="F115" s="37"/>
      <c r="G115" s="37"/>
      <c r="H115" s="37"/>
      <c r="I115" s="37"/>
      <c r="J115" s="37"/>
      <c r="K115" s="37"/>
      <c r="L115" s="37"/>
      <c r="M115" s="37"/>
      <c r="N115" s="37"/>
    </row>
    <row r="116" spans="2:14" ht="11.25" hidden="1">
      <c r="B116" s="37"/>
      <c r="C116" s="37"/>
      <c r="D116" s="37"/>
      <c r="E116" s="37"/>
      <c r="F116" s="37"/>
      <c r="G116" s="37"/>
      <c r="H116" s="37"/>
      <c r="I116" s="37"/>
      <c r="J116" s="37"/>
      <c r="K116" s="37"/>
      <c r="L116" s="37"/>
      <c r="M116" s="37"/>
      <c r="N116" s="37"/>
    </row>
    <row r="117" spans="2:14" ht="11.25" hidden="1">
      <c r="B117" s="37"/>
      <c r="C117" s="37"/>
      <c r="D117" s="37"/>
      <c r="E117" s="37"/>
      <c r="F117" s="37"/>
      <c r="G117" s="37"/>
      <c r="H117" s="37"/>
      <c r="I117" s="37"/>
      <c r="J117" s="37"/>
      <c r="K117" s="37"/>
      <c r="L117" s="37"/>
      <c r="M117" s="37"/>
      <c r="N117" s="37"/>
    </row>
    <row r="118" spans="2:14" ht="11.25" hidden="1">
      <c r="B118" s="37"/>
      <c r="C118" s="37"/>
      <c r="D118" s="37"/>
      <c r="E118" s="37"/>
      <c r="F118" s="37"/>
      <c r="G118" s="37"/>
      <c r="H118" s="37"/>
      <c r="I118" s="37"/>
      <c r="J118" s="37"/>
      <c r="K118" s="37"/>
      <c r="L118" s="37"/>
      <c r="M118" s="37"/>
      <c r="N118" s="37"/>
    </row>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c r="I132" s="10">
        <v>2</v>
      </c>
    </row>
    <row r="133" ht="11.25" hidden="1"/>
    <row r="134" ht="11.25" hidden="1">
      <c r="C134" s="163"/>
    </row>
  </sheetData>
  <sheetProtection sheet="1" selectLockedCells="1"/>
  <mergeCells count="5">
    <mergeCell ref="C14:G17"/>
    <mergeCell ref="B3:H3"/>
    <mergeCell ref="B11:C11"/>
    <mergeCell ref="B12:C12"/>
    <mergeCell ref="B8:C8"/>
  </mergeCells>
  <conditionalFormatting sqref="F11:F12">
    <cfRule type="expression" priority="26" dxfId="140" stopIfTrue="1">
      <formula>IF($C$6&gt;=3,TRUE,FALSE)</formula>
    </cfRule>
  </conditionalFormatting>
  <conditionalFormatting sqref="G11:G12">
    <cfRule type="expression" priority="25" dxfId="140" stopIfTrue="1">
      <formula>IF($C$6&gt;=4,TRUE,FALSE)</formula>
    </cfRule>
  </conditionalFormatting>
  <conditionalFormatting sqref="H11:H12">
    <cfRule type="expression" priority="24" dxfId="140" stopIfTrue="1">
      <formula>IF($C$6=5,TRUE,FALSE)</formula>
    </cfRule>
  </conditionalFormatting>
  <conditionalFormatting sqref="D11:D12">
    <cfRule type="expression" priority="22" dxfId="144" stopIfTrue="1">
      <formula>IF($C$6&gt;=1,TRUE,FALSE)</formula>
    </cfRule>
  </conditionalFormatting>
  <conditionalFormatting sqref="E8">
    <cfRule type="expression" priority="16" dxfId="142" stopIfTrue="1">
      <formula>IF($C$6&gt;=2,TRUE,FALSE)</formula>
    </cfRule>
  </conditionalFormatting>
  <conditionalFormatting sqref="F8">
    <cfRule type="expression" priority="15" dxfId="142" stopIfTrue="1">
      <formula>IF($C$6&gt;=3,TRUE,FALSE)</formula>
    </cfRule>
  </conditionalFormatting>
  <conditionalFormatting sqref="G8">
    <cfRule type="expression" priority="14" dxfId="142" stopIfTrue="1">
      <formula>IF($C$6&gt;=4,TRUE,FALSE)</formula>
    </cfRule>
  </conditionalFormatting>
  <conditionalFormatting sqref="H8">
    <cfRule type="expression" priority="13" dxfId="142" stopIfTrue="1">
      <formula>IF($C$6=5,TRUE,FALSE)</formula>
    </cfRule>
  </conditionalFormatting>
  <conditionalFormatting sqref="E10">
    <cfRule type="expression" priority="12" dxfId="145" stopIfTrue="1">
      <formula>IF($C$6&gt;=2,TRUE,FALSE)</formula>
    </cfRule>
  </conditionalFormatting>
  <conditionalFormatting sqref="F10">
    <cfRule type="expression" priority="11" dxfId="145" stopIfTrue="1">
      <formula>IF($C$6&gt;=3,TRUE,FALSE)</formula>
    </cfRule>
  </conditionalFormatting>
  <conditionalFormatting sqref="G10">
    <cfRule type="expression" priority="10" dxfId="145" stopIfTrue="1">
      <formula>IF($C$6&gt;=4,TRUE,FALSE)</formula>
    </cfRule>
  </conditionalFormatting>
  <conditionalFormatting sqref="H10">
    <cfRule type="expression" priority="9" dxfId="145" stopIfTrue="1">
      <formula>IF($C$6&gt;=5,TRUE,FALSE)</formula>
    </cfRule>
  </conditionalFormatting>
  <conditionalFormatting sqref="E11:E12">
    <cfRule type="expression" priority="1" dxfId="146" stopIfTrue="1">
      <formula>IF($C$6&gt;=2,TRUE,FALSE)</formula>
    </cfRule>
  </conditionalFormatting>
  <dataValidations count="8">
    <dataValidation allowBlank="1" sqref="C7"/>
    <dataValidation errorStyle="warning" showInputMessage="1" showErrorMessage="1" promptTitle="Student outcomes" prompt="Indicate the data collected on student outcomes after exit." errorTitle="Data Validation" error="The number of students where data was collected after exit." sqref="D6"/>
    <dataValidation errorStyle="warning" showInputMessage="1" showErrorMessage="1" promptTitle="Transition Services" prompt="Indicate the number of students who received transition services that address further schooling and/or employment." errorTitle="Data Validation" error="The number of students who received transition services that address further schooling and/or employment." sqref="D7"/>
    <dataValidation errorStyle="warning" showInputMessage="1" showErrorMessage="1" promptTitle=" " prompt=" " errorTitle="Data Validation" error="The number of students who received transition services that address further schooling and/or employment." sqref="D13:E13"/>
    <dataValidation errorStyle="information" sqref="C14:G17"/>
    <dataValidation type="list" showInputMessage="1" showErrorMessage="1" promptTitle="Student outcomes" prompt="Indicate if the facility collected student outcomes." errorTitle="Data Validation" error="Student outcomes must equal Yes or No." sqref="D11">
      <formula1>"Yes,No"</formula1>
    </dataValidation>
    <dataValidation type="custom" promptTitle=" " prompt=" " errorTitle=" " sqref="D12">
      <formula1>$D$12=0</formula1>
    </dataValidation>
    <dataValidation errorStyle="information" allowBlank="1" sqref="C18:D65536"/>
  </dataValidations>
  <printOptions/>
  <pageMargins left="0.25" right="0.25" top="0.75" bottom="0.75" header="0.3" footer="0.3"/>
  <pageSetup fitToHeight="1" fitToWidth="1" horizontalDpi="600" verticalDpi="600" orientation="portrait" scale="88" r:id="rId2"/>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C128"/>
  <sheetViews>
    <sheetView showGridLines="0" showRowColHeaders="0" workbookViewId="0" topLeftCell="A1">
      <selection activeCell="C15" sqref="C15"/>
    </sheetView>
  </sheetViews>
  <sheetFormatPr defaultColWidth="0" defaultRowHeight="12.75" zeroHeight="1"/>
  <cols>
    <col min="1" max="1" width="3.7109375" style="231" customWidth="1"/>
    <col min="2" max="2" width="48.8515625" style="10" customWidth="1"/>
    <col min="3" max="12" width="5.7109375" style="10" customWidth="1"/>
    <col min="13" max="13" width="3.7109375" style="10" customWidth="1"/>
    <col min="14" max="16384" width="0" style="10" hidden="1" customWidth="1"/>
  </cols>
  <sheetData>
    <row r="1" spans="2:26" ht="20.25" customHeight="1">
      <c r="B1" s="5" t="s">
        <v>206</v>
      </c>
      <c r="C1" s="5"/>
      <c r="D1" s="5"/>
      <c r="E1" s="5"/>
      <c r="F1" s="5"/>
      <c r="G1" s="5"/>
      <c r="H1" s="5"/>
      <c r="I1" s="5"/>
      <c r="J1" s="5"/>
      <c r="K1" s="5"/>
      <c r="L1" s="87"/>
      <c r="M1" s="8"/>
      <c r="N1" s="9"/>
      <c r="O1" s="9"/>
      <c r="P1" s="9"/>
      <c r="Q1" s="9"/>
      <c r="R1" s="9"/>
      <c r="S1" s="9"/>
      <c r="T1" s="9"/>
      <c r="U1" s="9"/>
      <c r="V1" s="9"/>
      <c r="W1" s="9"/>
      <c r="X1" s="9"/>
      <c r="Y1" s="9"/>
      <c r="Z1" s="9"/>
    </row>
    <row r="2" spans="2:26" ht="8.25" customHeight="1">
      <c r="B2" s="73"/>
      <c r="C2" s="39"/>
      <c r="D2" s="39"/>
      <c r="E2" s="39"/>
      <c r="F2" s="39"/>
      <c r="G2" s="39"/>
      <c r="H2" s="39"/>
      <c r="I2" s="39"/>
      <c r="J2" s="39"/>
      <c r="K2" s="39"/>
      <c r="L2" s="74"/>
      <c r="M2" s="9"/>
      <c r="N2" s="9"/>
      <c r="O2" s="9"/>
      <c r="Q2" s="9"/>
      <c r="R2" s="9"/>
      <c r="S2" s="9"/>
      <c r="T2" s="9"/>
      <c r="U2" s="9"/>
      <c r="V2" s="9"/>
      <c r="W2" s="9"/>
      <c r="X2" s="9"/>
      <c r="Y2" s="9"/>
      <c r="Z2" s="9"/>
    </row>
    <row r="3" spans="2:26" s="231" customFormat="1" ht="8.25" customHeight="1">
      <c r="B3" s="358"/>
      <c r="C3" s="358"/>
      <c r="D3" s="358"/>
      <c r="E3" s="358"/>
      <c r="F3" s="358"/>
      <c r="G3" s="358"/>
      <c r="H3" s="358"/>
      <c r="I3" s="358"/>
      <c r="J3" s="358"/>
      <c r="K3" s="358"/>
      <c r="L3" s="358"/>
      <c r="M3" s="239"/>
      <c r="N3" s="234"/>
      <c r="O3" s="234"/>
      <c r="P3" s="234"/>
      <c r="Q3" s="234"/>
      <c r="R3" s="234"/>
      <c r="S3" s="234"/>
      <c r="T3" s="234"/>
      <c r="U3" s="234"/>
      <c r="V3" s="234"/>
      <c r="W3" s="234"/>
      <c r="X3" s="234"/>
      <c r="Y3" s="234"/>
      <c r="Z3" s="234"/>
    </row>
    <row r="4" spans="2:26" s="231" customFormat="1" ht="8.25" customHeight="1">
      <c r="B4" s="357"/>
      <c r="C4" s="357"/>
      <c r="D4" s="357"/>
      <c r="E4" s="357"/>
      <c r="F4" s="357"/>
      <c r="G4" s="357"/>
      <c r="H4" s="357"/>
      <c r="I4" s="357"/>
      <c r="J4" s="357"/>
      <c r="K4" s="357"/>
      <c r="L4" s="357"/>
      <c r="M4" s="239"/>
      <c r="N4" s="234"/>
      <c r="O4" s="234"/>
      <c r="P4" s="234"/>
      <c r="Q4" s="234"/>
      <c r="R4" s="234"/>
      <c r="S4" s="234"/>
      <c r="T4" s="234"/>
      <c r="U4" s="234"/>
      <c r="V4" s="234"/>
      <c r="W4" s="234"/>
      <c r="X4" s="234"/>
      <c r="Y4" s="234"/>
      <c r="Z4" s="234"/>
    </row>
    <row r="5" spans="2:26" ht="8.25" customHeight="1">
      <c r="B5" s="29"/>
      <c r="C5" s="29"/>
      <c r="D5" s="29"/>
      <c r="E5" s="12"/>
      <c r="F5" s="12"/>
      <c r="G5" s="12"/>
      <c r="H5" s="12"/>
      <c r="I5" s="12"/>
      <c r="J5" s="12"/>
      <c r="K5" s="12"/>
      <c r="L5" s="12"/>
      <c r="M5" s="9"/>
      <c r="N5" s="9"/>
      <c r="O5" s="9"/>
      <c r="P5" s="9"/>
      <c r="Q5" s="9"/>
      <c r="R5" s="9"/>
      <c r="S5" s="9"/>
      <c r="T5" s="9"/>
      <c r="U5" s="9"/>
      <c r="V5" s="9"/>
      <c r="W5" s="9"/>
      <c r="X5" s="9"/>
      <c r="Y5" s="9"/>
      <c r="Z5" s="9"/>
    </row>
    <row r="6" spans="2:26" ht="12" customHeight="1">
      <c r="B6" s="28" t="s">
        <v>11</v>
      </c>
      <c r="C6" s="370">
        <f>'2.4.1.1 Programs and Facilities'!$H$7</f>
        <v>1</v>
      </c>
      <c r="D6" s="371"/>
      <c r="E6" s="182"/>
      <c r="F6" s="182"/>
      <c r="G6" s="9"/>
      <c r="H6" s="9"/>
      <c r="I6" s="9"/>
      <c r="J6" s="9"/>
      <c r="K6" s="9"/>
      <c r="L6" s="9"/>
      <c r="M6" s="9"/>
      <c r="N6" s="9"/>
      <c r="O6" s="9"/>
      <c r="P6" s="9"/>
      <c r="Q6" s="9"/>
      <c r="R6" s="9"/>
      <c r="S6" s="9"/>
      <c r="T6" s="9"/>
      <c r="U6" s="9"/>
      <c r="V6" s="9"/>
      <c r="W6" s="9"/>
      <c r="X6" s="9"/>
      <c r="Y6" s="9"/>
      <c r="Z6" s="9"/>
    </row>
    <row r="7" spans="2:26" ht="12.75" customHeight="1">
      <c r="B7" s="183"/>
      <c r="C7" s="372">
        <f>('2.4.1.1 Programs and Facilities'!$C$12)</f>
        <v>0</v>
      </c>
      <c r="D7" s="373"/>
      <c r="E7" s="378" t="str">
        <f>IF($C$6&lt;2," ",'2.4.1.1 Programs and Facilities'!$D$12)</f>
        <v> </v>
      </c>
      <c r="F7" s="379"/>
      <c r="G7" s="380">
        <f>IF($C$6&lt;3,"",'2.4.1.1 Programs and Facilities'!$E$12)</f>
      </c>
      <c r="H7" s="374"/>
      <c r="I7" s="359">
        <f>IF($C$6&lt;4,"",'2.4.1.1 Programs and Facilities'!$F$12)</f>
      </c>
      <c r="J7" s="374"/>
      <c r="K7" s="359">
        <f>IF($C$6&lt;5,"",'2.4.1.1 Programs and Facilities'!$G$12)</f>
      </c>
      <c r="L7" s="360"/>
      <c r="M7" s="9"/>
      <c r="N7" s="9"/>
      <c r="O7" s="9"/>
      <c r="P7" s="9"/>
      <c r="Q7" s="9"/>
      <c r="R7" s="9"/>
      <c r="S7" s="9"/>
      <c r="T7" s="9"/>
      <c r="U7" s="9"/>
      <c r="V7" s="9"/>
      <c r="W7" s="9"/>
      <c r="X7" s="9"/>
      <c r="Y7" s="9"/>
      <c r="Z7" s="9"/>
    </row>
    <row r="8" spans="2:26" ht="12" customHeight="1">
      <c r="B8" s="28" t="s">
        <v>10</v>
      </c>
      <c r="C8" s="370">
        <f>'2.4.1.2 Students Served'!$D$8</f>
        <v>0</v>
      </c>
      <c r="D8" s="371"/>
      <c r="E8" s="377">
        <f>IF($C$6&lt;2,"",'2.4.1.2 Students Served'!$E$8)</f>
      </c>
      <c r="F8" s="379"/>
      <c r="G8" s="381">
        <f>IF($C$6&lt;3,"",'2.4.1.2 Students Served'!$F$8)</f>
      </c>
      <c r="H8" s="375"/>
      <c r="I8" s="361">
        <f>IF($C$6&lt;4,"",'2.4.1.2 Students Served'!$F$8)</f>
      </c>
      <c r="J8" s="375"/>
      <c r="K8" s="361">
        <f>IF($C$6&lt;5,"",'2.4.1.2 Students Served'!$G$8)</f>
      </c>
      <c r="L8" s="360"/>
      <c r="M8" s="9"/>
      <c r="N8" s="9"/>
      <c r="O8" s="9"/>
      <c r="P8" s="9"/>
      <c r="Q8" s="9"/>
      <c r="R8" s="9"/>
      <c r="S8" s="9"/>
      <c r="T8" s="9"/>
      <c r="U8" s="9"/>
      <c r="V8" s="9"/>
      <c r="W8" s="9"/>
      <c r="X8" s="9"/>
      <c r="Y8" s="9"/>
      <c r="Z8" s="9"/>
    </row>
    <row r="9" spans="2:26" ht="12" customHeight="1" thickBot="1">
      <c r="B9" s="29"/>
      <c r="C9" s="29"/>
      <c r="D9" s="29"/>
      <c r="E9" s="29"/>
      <c r="F9" s="29"/>
      <c r="G9" s="39"/>
      <c r="H9" s="39"/>
      <c r="I9" s="39"/>
      <c r="J9" s="39"/>
      <c r="K9" s="39"/>
      <c r="L9" s="39"/>
      <c r="M9" s="9"/>
      <c r="N9" s="9"/>
      <c r="O9" s="9"/>
      <c r="P9" s="9"/>
      <c r="Q9" s="9"/>
      <c r="R9" s="9"/>
      <c r="S9" s="9"/>
      <c r="T9" s="9"/>
      <c r="U9" s="9"/>
      <c r="V9" s="9"/>
      <c r="W9" s="9"/>
      <c r="X9" s="9"/>
      <c r="Y9" s="9"/>
      <c r="Z9" s="9"/>
    </row>
    <row r="10" spans="2:26" ht="66" customHeight="1" thickBot="1">
      <c r="B10" s="365" t="s">
        <v>210</v>
      </c>
      <c r="C10" s="366"/>
      <c r="D10" s="366"/>
      <c r="E10" s="366"/>
      <c r="F10" s="366"/>
      <c r="G10" s="366"/>
      <c r="H10" s="366"/>
      <c r="I10" s="366"/>
      <c r="J10" s="366"/>
      <c r="K10" s="366"/>
      <c r="L10" s="367"/>
      <c r="M10" s="8"/>
      <c r="N10" s="9"/>
      <c r="O10" s="9"/>
      <c r="P10" s="9"/>
      <c r="Q10" s="9"/>
      <c r="R10" s="9"/>
      <c r="S10" s="9"/>
      <c r="T10" s="9"/>
      <c r="U10" s="9"/>
      <c r="V10" s="9"/>
      <c r="W10" s="9"/>
      <c r="X10" s="9"/>
      <c r="Y10" s="9"/>
      <c r="Z10" s="9"/>
    </row>
    <row r="11" spans="3:26" ht="24" customHeight="1" thickBot="1">
      <c r="C11" s="368">
        <f>('2.4.1.1 Programs and Facilities'!$C$12)</f>
        <v>0</v>
      </c>
      <c r="D11" s="369"/>
      <c r="E11" s="377">
        <f>IF($C$6&lt;2,"",'2.4.1.1 Programs and Facilities'!$D$12)</f>
      </c>
      <c r="F11" s="377"/>
      <c r="G11" s="377">
        <f>IF($C$6&lt;3,"",'2.4.1.1 Programs and Facilities'!$E$12)</f>
      </c>
      <c r="H11" s="376"/>
      <c r="I11" s="362">
        <f>IF($C$6&lt;4,"",'2.4.1.1 Programs and Facilities'!$F$12)</f>
      </c>
      <c r="J11" s="376"/>
      <c r="K11" s="362">
        <f>IF($C$6&lt;5,"",'2.4.1.1 Programs and Facilities'!$G$12)</f>
      </c>
      <c r="L11" s="363"/>
      <c r="M11" s="9"/>
      <c r="N11" s="9"/>
      <c r="O11" s="9"/>
      <c r="P11" s="9"/>
      <c r="Q11" s="9"/>
      <c r="R11" s="9"/>
      <c r="S11" s="9"/>
      <c r="T11" s="9"/>
      <c r="U11" s="9"/>
      <c r="V11" s="9"/>
      <c r="W11" s="9"/>
      <c r="X11" s="9"/>
      <c r="Y11" s="9"/>
      <c r="Z11" s="9"/>
    </row>
    <row r="12" spans="3:26" ht="24" customHeight="1" hidden="1">
      <c r="C12" s="187">
        <f>C11</f>
        <v>0</v>
      </c>
      <c r="D12" s="192" t="str">
        <f>C11&amp;" "</f>
        <v>0 </v>
      </c>
      <c r="E12" s="186">
        <f>E11</f>
      </c>
      <c r="F12" s="186" t="str">
        <f>E11&amp;" "</f>
        <v> </v>
      </c>
      <c r="G12" s="186">
        <f>G11</f>
      </c>
      <c r="H12" s="193" t="str">
        <f>G11&amp;" "</f>
        <v> </v>
      </c>
      <c r="I12" s="190">
        <f>I11</f>
      </c>
      <c r="J12" s="193" t="str">
        <f>I11&amp;" "</f>
        <v> </v>
      </c>
      <c r="K12" s="190">
        <f>K11</f>
      </c>
      <c r="L12" s="191" t="str">
        <f>K11&amp;" "</f>
        <v> </v>
      </c>
      <c r="M12" s="8"/>
      <c r="N12" s="9"/>
      <c r="O12" s="9"/>
      <c r="P12" s="9"/>
      <c r="Q12" s="9"/>
      <c r="R12" s="9"/>
      <c r="S12" s="9"/>
      <c r="T12" s="9"/>
      <c r="U12" s="9"/>
      <c r="V12" s="9"/>
      <c r="W12" s="9"/>
      <c r="X12" s="9"/>
      <c r="Y12" s="9"/>
      <c r="Z12" s="9"/>
    </row>
    <row r="13" spans="2:26" ht="47.25" customHeight="1">
      <c r="B13" s="303" t="s">
        <v>161</v>
      </c>
      <c r="C13" s="219" t="s">
        <v>160</v>
      </c>
      <c r="D13" s="219" t="s">
        <v>162</v>
      </c>
      <c r="E13" s="218" t="str">
        <f>IF(C6&gt;=2,"In Fac"," ")</f>
        <v> </v>
      </c>
      <c r="F13" s="218" t="str">
        <f>IF(C6&gt;=2,"90 Days after exit"," ")</f>
        <v> </v>
      </c>
      <c r="G13" s="31" t="str">
        <f>IF($C$6&gt;=3,"In Fac"," ")</f>
        <v> </v>
      </c>
      <c r="H13" s="31" t="str">
        <f>IF($C$6&gt;=3,"90 Days after exit"," ")</f>
        <v> </v>
      </c>
      <c r="I13" s="31" t="str">
        <f>IF($C$6&gt;=4,"In Fac"," ")</f>
        <v> </v>
      </c>
      <c r="J13" s="181" t="str">
        <f>IF($C$6&gt;=4,"90 Days after exit"," ")</f>
        <v> </v>
      </c>
      <c r="K13" s="190" t="str">
        <f>IF($C$6&gt;=5,"In Fac"," ")</f>
        <v> </v>
      </c>
      <c r="L13" s="218" t="str">
        <f>IF($C$6&gt;=5,"90 Days after exit"," ")</f>
        <v> </v>
      </c>
      <c r="M13" s="8"/>
      <c r="N13" s="9"/>
      <c r="O13" s="9"/>
      <c r="P13" s="9"/>
      <c r="Q13" s="9"/>
      <c r="R13" s="9"/>
      <c r="S13" s="9"/>
      <c r="T13" s="9"/>
      <c r="U13" s="9"/>
      <c r="V13" s="9"/>
      <c r="W13" s="9"/>
      <c r="X13" s="9"/>
      <c r="Y13" s="9"/>
      <c r="Z13" s="9"/>
    </row>
    <row r="14" spans="2:26" ht="12" customHeight="1">
      <c r="B14" s="35" t="s">
        <v>168</v>
      </c>
      <c r="C14" s="309" t="s">
        <v>152</v>
      </c>
      <c r="D14" s="127">
        <f>IF('2.4.1.3.1 Transition Services'!D11="NO",0,"")</f>
        <v>0</v>
      </c>
      <c r="E14" s="203"/>
      <c r="F14" s="204"/>
      <c r="G14" s="198"/>
      <c r="H14" s="198"/>
      <c r="I14" s="199"/>
      <c r="J14" s="205"/>
      <c r="K14" s="206"/>
      <c r="L14" s="207"/>
      <c r="M14" s="9"/>
      <c r="N14" s="9"/>
      <c r="O14" s="9"/>
      <c r="P14" s="9"/>
      <c r="Q14" s="9"/>
      <c r="R14" s="9"/>
      <c r="S14" s="9"/>
      <c r="T14" s="9"/>
      <c r="U14" s="9"/>
      <c r="V14" s="9"/>
      <c r="W14" s="9"/>
      <c r="X14" s="9"/>
      <c r="Y14" s="9"/>
      <c r="Z14" s="9"/>
    </row>
    <row r="15" spans="2:26" ht="12" customHeight="1">
      <c r="B15" s="35" t="s">
        <v>163</v>
      </c>
      <c r="C15" s="189"/>
      <c r="D15" s="127">
        <f>IF('2.4.1.3.1 Transition Services'!D11="NO",0,"")</f>
        <v>0</v>
      </c>
      <c r="E15" s="203"/>
      <c r="F15" s="204"/>
      <c r="G15" s="198"/>
      <c r="H15" s="198"/>
      <c r="I15" s="199"/>
      <c r="J15" s="200"/>
      <c r="K15" s="207"/>
      <c r="L15" s="200"/>
      <c r="M15" s="9"/>
      <c r="N15" s="9"/>
      <c r="O15" s="9"/>
      <c r="P15" s="9"/>
      <c r="Q15" s="9"/>
      <c r="R15" s="9"/>
      <c r="S15" s="9"/>
      <c r="T15" s="9"/>
      <c r="U15" s="9"/>
      <c r="V15" s="9"/>
      <c r="W15" s="9"/>
      <c r="X15" s="9"/>
      <c r="Y15" s="9"/>
      <c r="Z15" s="9"/>
    </row>
    <row r="16" spans="2:26" ht="12" customHeight="1">
      <c r="B16" s="35" t="s">
        <v>164</v>
      </c>
      <c r="C16" s="128"/>
      <c r="D16" s="127">
        <f>IF('2.4.1.3.1 Transition Services'!D11="NO",0,"")</f>
        <v>0</v>
      </c>
      <c r="E16" s="203"/>
      <c r="F16" s="204"/>
      <c r="G16" s="198"/>
      <c r="H16" s="198"/>
      <c r="I16" s="199"/>
      <c r="J16" s="200"/>
      <c r="K16" s="200"/>
      <c r="L16" s="200"/>
      <c r="M16" s="9"/>
      <c r="N16" s="9"/>
      <c r="O16" s="9"/>
      <c r="P16" s="9"/>
      <c r="Q16" s="9"/>
      <c r="R16" s="9"/>
      <c r="S16" s="9"/>
      <c r="T16" s="9"/>
      <c r="U16" s="9"/>
      <c r="V16" s="9"/>
      <c r="W16" s="9"/>
      <c r="X16" s="9"/>
      <c r="Y16" s="9"/>
      <c r="Z16" s="9"/>
    </row>
    <row r="17" spans="2:26" ht="12" customHeight="1">
      <c r="B17" s="35" t="s">
        <v>47</v>
      </c>
      <c r="C17" s="127"/>
      <c r="D17" s="127">
        <f>IF('2.4.1.3.1 Transition Services'!D11="NO",0,"")</f>
        <v>0</v>
      </c>
      <c r="E17" s="203"/>
      <c r="F17" s="204"/>
      <c r="G17" s="198"/>
      <c r="H17" s="198"/>
      <c r="I17" s="199"/>
      <c r="J17" s="200"/>
      <c r="K17" s="200"/>
      <c r="L17" s="200"/>
      <c r="M17" s="9"/>
      <c r="N17" s="9"/>
      <c r="O17" s="9"/>
      <c r="P17" s="9"/>
      <c r="Q17" s="9"/>
      <c r="R17" s="9"/>
      <c r="S17" s="9"/>
      <c r="T17" s="9"/>
      <c r="U17" s="9"/>
      <c r="V17" s="9"/>
      <c r="W17" s="9"/>
      <c r="X17" s="9"/>
      <c r="Y17" s="9"/>
      <c r="Z17" s="9"/>
    </row>
    <row r="18" spans="1:26" s="40" customFormat="1" ht="12" customHeight="1">
      <c r="A18" s="231"/>
      <c r="B18" s="35" t="s">
        <v>48</v>
      </c>
      <c r="C18" s="127"/>
      <c r="D18" s="127">
        <f>IF('2.4.1.3.1 Transition Services'!D11="NO",0,"")</f>
        <v>0</v>
      </c>
      <c r="E18" s="203"/>
      <c r="F18" s="204"/>
      <c r="G18" s="198"/>
      <c r="H18" s="198"/>
      <c r="I18" s="199"/>
      <c r="J18" s="200"/>
      <c r="K18" s="200"/>
      <c r="L18" s="200"/>
      <c r="M18" s="9"/>
      <c r="N18" s="9"/>
      <c r="O18" s="9"/>
      <c r="P18" s="9"/>
      <c r="Q18" s="9"/>
      <c r="R18" s="9"/>
      <c r="S18" s="9"/>
      <c r="T18" s="9"/>
      <c r="U18" s="9"/>
      <c r="V18" s="9"/>
      <c r="W18" s="9"/>
      <c r="X18" s="9"/>
      <c r="Y18" s="9"/>
      <c r="Z18" s="9"/>
    </row>
    <row r="19" spans="2:29" ht="12" customHeight="1">
      <c r="B19" s="308" t="s">
        <v>229</v>
      </c>
      <c r="C19" s="127"/>
      <c r="D19" s="127">
        <f>IF('2.4.1.3.1 Transition Services'!D11="NO",0,"")</f>
        <v>0</v>
      </c>
      <c r="E19" s="203"/>
      <c r="F19" s="204"/>
      <c r="G19" s="198"/>
      <c r="H19" s="198"/>
      <c r="I19" s="199"/>
      <c r="J19" s="200"/>
      <c r="K19" s="200"/>
      <c r="L19" s="200"/>
      <c r="M19" s="9"/>
      <c r="N19" s="9"/>
      <c r="O19" s="9"/>
      <c r="P19" s="9"/>
      <c r="Q19" s="9"/>
      <c r="R19" s="9"/>
      <c r="S19" s="9"/>
      <c r="T19" s="9"/>
      <c r="U19" s="9"/>
      <c r="V19" s="9"/>
      <c r="W19" s="9"/>
      <c r="X19" s="9"/>
      <c r="Y19" s="9"/>
      <c r="Z19" s="9"/>
      <c r="AA19" s="9"/>
      <c r="AB19" s="9"/>
      <c r="AC19" s="9"/>
    </row>
    <row r="20" spans="2:29" ht="12" customHeight="1">
      <c r="B20" s="35" t="s">
        <v>165</v>
      </c>
      <c r="C20" s="127"/>
      <c r="D20" s="127">
        <f>IF('2.4.1.3.1 Transition Services'!D11="NO",0,"")</f>
        <v>0</v>
      </c>
      <c r="E20" s="203"/>
      <c r="F20" s="204"/>
      <c r="G20" s="198"/>
      <c r="H20" s="198"/>
      <c r="I20" s="199"/>
      <c r="J20" s="200"/>
      <c r="K20" s="200"/>
      <c r="L20" s="200"/>
      <c r="M20" s="9"/>
      <c r="N20" s="9"/>
      <c r="O20" s="9"/>
      <c r="P20" s="9"/>
      <c r="Q20" s="9"/>
      <c r="R20" s="9"/>
      <c r="S20" s="9"/>
      <c r="T20" s="9"/>
      <c r="U20" s="9"/>
      <c r="V20" s="9"/>
      <c r="W20" s="9"/>
      <c r="X20" s="9"/>
      <c r="Y20" s="9"/>
      <c r="Z20" s="9"/>
      <c r="AA20" s="9"/>
      <c r="AB20" s="9"/>
      <c r="AC20" s="9"/>
    </row>
    <row r="21" spans="2:29" ht="12" customHeight="1">
      <c r="B21" s="35" t="s">
        <v>166</v>
      </c>
      <c r="C21" s="127"/>
      <c r="D21" s="127">
        <f>IF('2.4.1.3.1 Transition Services'!D11="NO",0,"")</f>
        <v>0</v>
      </c>
      <c r="E21" s="214"/>
      <c r="F21" s="215"/>
      <c r="G21" s="211"/>
      <c r="H21" s="211"/>
      <c r="I21" s="212"/>
      <c r="J21" s="213"/>
      <c r="K21" s="213"/>
      <c r="L21" s="213"/>
      <c r="M21" s="9"/>
      <c r="N21" s="9"/>
      <c r="O21" s="9"/>
      <c r="P21" s="9"/>
      <c r="Q21" s="9"/>
      <c r="R21" s="9"/>
      <c r="S21" s="9"/>
      <c r="T21" s="9"/>
      <c r="U21" s="9"/>
      <c r="V21" s="9"/>
      <c r="W21" s="9"/>
      <c r="X21" s="9"/>
      <c r="Y21" s="9"/>
      <c r="Z21" s="9"/>
      <c r="AA21" s="9"/>
      <c r="AB21" s="9"/>
      <c r="AC21" s="9"/>
    </row>
    <row r="22" spans="2:29" ht="11.25">
      <c r="B22" s="188"/>
      <c r="C22" s="301">
        <f>SUM(C14:C21)</f>
        <v>0</v>
      </c>
      <c r="D22" s="301">
        <f>SUM(D14:D21)</f>
        <v>0</v>
      </c>
      <c r="E22" s="307">
        <f>IF($C$6&lt;2,"",SUM(E14:E21))</f>
      </c>
      <c r="F22" s="217">
        <f>IF($C$6&lt;2,"",SUM(F14:F21))</f>
      </c>
      <c r="G22" s="217">
        <f>IF($C$6&lt;3,"",SUM(G14:G21))</f>
      </c>
      <c r="H22" s="217">
        <f>IF($C$6&lt;3,"",SUM(H14:H21))</f>
      </c>
      <c r="I22" s="217">
        <f>IF($C$6&lt;4,"",SUM(I14:I21))</f>
      </c>
      <c r="J22" s="217">
        <f>IF($C$6&lt;4,"",SUM(J14:J21))</f>
      </c>
      <c r="K22" s="217">
        <f>IF($C$6&lt;5,"",SUM(K14:K21))</f>
      </c>
      <c r="L22" s="217">
        <f>IF($C$6&lt;5,"",SUM(L14:L21))</f>
      </c>
      <c r="M22" s="8"/>
      <c r="N22" s="9"/>
      <c r="O22" s="9"/>
      <c r="P22" s="9"/>
      <c r="Q22" s="9"/>
      <c r="R22" s="9"/>
      <c r="S22" s="9"/>
      <c r="T22" s="9"/>
      <c r="U22" s="9"/>
      <c r="V22" s="9"/>
      <c r="W22" s="9"/>
      <c r="X22" s="9"/>
      <c r="Y22" s="9"/>
      <c r="Z22" s="9"/>
      <c r="AA22" s="9"/>
      <c r="AB22" s="9"/>
      <c r="AC22" s="9"/>
    </row>
    <row r="23" spans="2:29" ht="12">
      <c r="B23" s="109" t="s">
        <v>35</v>
      </c>
      <c r="C23" s="317"/>
      <c r="D23" s="364"/>
      <c r="E23" s="318"/>
      <c r="F23" s="318"/>
      <c r="G23" s="318"/>
      <c r="H23" s="318"/>
      <c r="I23" s="318"/>
      <c r="J23" s="318"/>
      <c r="K23" s="319"/>
      <c r="L23" s="12"/>
      <c r="M23" s="9"/>
      <c r="N23" s="9"/>
      <c r="O23" s="9"/>
      <c r="P23" s="9"/>
      <c r="Q23" s="9"/>
      <c r="R23" s="9"/>
      <c r="S23" s="9"/>
      <c r="T23" s="9"/>
      <c r="U23" s="9"/>
      <c r="V23" s="9"/>
      <c r="W23" s="9"/>
      <c r="X23" s="9"/>
      <c r="Y23" s="9"/>
      <c r="Z23" s="9"/>
      <c r="AA23" s="9"/>
      <c r="AB23" s="9"/>
      <c r="AC23" s="9"/>
    </row>
    <row r="24" spans="2:29" ht="11.25">
      <c r="B24" s="9"/>
      <c r="C24" s="320"/>
      <c r="D24" s="321"/>
      <c r="E24" s="321"/>
      <c r="F24" s="321"/>
      <c r="G24" s="321"/>
      <c r="H24" s="321"/>
      <c r="I24" s="321"/>
      <c r="J24" s="321"/>
      <c r="K24" s="322"/>
      <c r="L24" s="9"/>
      <c r="M24" s="9"/>
      <c r="N24" s="9"/>
      <c r="O24" s="9"/>
      <c r="P24" s="9"/>
      <c r="Q24" s="9"/>
      <c r="R24" s="9"/>
      <c r="S24" s="9"/>
      <c r="T24" s="9"/>
      <c r="U24" s="9"/>
      <c r="V24" s="9"/>
      <c r="W24" s="9"/>
      <c r="X24" s="9"/>
      <c r="Y24" s="9"/>
      <c r="Z24" s="9"/>
      <c r="AA24" s="9"/>
      <c r="AB24" s="9"/>
      <c r="AC24" s="9"/>
    </row>
    <row r="25" spans="2:29" ht="11.25">
      <c r="B25" s="9"/>
      <c r="C25" s="320"/>
      <c r="D25" s="321"/>
      <c r="E25" s="321"/>
      <c r="F25" s="321"/>
      <c r="G25" s="321"/>
      <c r="H25" s="321"/>
      <c r="I25" s="321"/>
      <c r="J25" s="321"/>
      <c r="K25" s="322"/>
      <c r="L25" s="9"/>
      <c r="M25" s="9"/>
      <c r="N25" s="9"/>
      <c r="O25" s="9"/>
      <c r="P25" s="9"/>
      <c r="Q25" s="9"/>
      <c r="R25" s="9"/>
      <c r="S25" s="9"/>
      <c r="T25" s="9"/>
      <c r="U25" s="9"/>
      <c r="V25" s="9"/>
      <c r="W25" s="9"/>
      <c r="X25" s="9"/>
      <c r="Y25" s="9"/>
      <c r="Z25" s="9"/>
      <c r="AA25" s="9"/>
      <c r="AB25" s="9"/>
      <c r="AC25" s="9"/>
    </row>
    <row r="26" spans="2:29" ht="11.25">
      <c r="B26" s="9"/>
      <c r="C26" s="323"/>
      <c r="D26" s="324"/>
      <c r="E26" s="324"/>
      <c r="F26" s="324"/>
      <c r="G26" s="324"/>
      <c r="H26" s="324"/>
      <c r="I26" s="324"/>
      <c r="J26" s="324"/>
      <c r="K26" s="325"/>
      <c r="L26" s="9"/>
      <c r="M26" s="9"/>
      <c r="N26" s="9"/>
      <c r="O26" s="9"/>
      <c r="P26" s="9"/>
      <c r="Q26" s="9"/>
      <c r="R26" s="9"/>
      <c r="S26" s="9"/>
      <c r="T26" s="9"/>
      <c r="U26" s="9"/>
      <c r="V26" s="9"/>
      <c r="W26" s="9"/>
      <c r="X26" s="9"/>
      <c r="Y26" s="9"/>
      <c r="Z26" s="9"/>
      <c r="AA26" s="9"/>
      <c r="AB26" s="9"/>
      <c r="AC26" s="9"/>
    </row>
    <row r="27" spans="2:29" ht="11.2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row>
    <row r="28" spans="2:29" ht="11.25">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row>
    <row r="29" spans="2:29" ht="11.25">
      <c r="B29" s="9"/>
      <c r="C29" s="9"/>
      <c r="D29" s="9"/>
      <c r="E29" s="9"/>
      <c r="F29" s="9"/>
      <c r="G29" s="9"/>
      <c r="H29" s="9"/>
      <c r="I29" s="9"/>
      <c r="J29" s="163"/>
      <c r="L29" s="110" t="s">
        <v>122</v>
      </c>
      <c r="M29" s="9">
        <v>0</v>
      </c>
      <c r="N29" s="9"/>
      <c r="O29" s="9"/>
      <c r="P29" s="9"/>
      <c r="Q29" s="9"/>
      <c r="R29" s="9"/>
      <c r="S29" s="9"/>
      <c r="T29" s="9"/>
      <c r="U29" s="9"/>
      <c r="V29" s="9"/>
      <c r="W29" s="9"/>
      <c r="X29" s="9"/>
      <c r="Y29" s="9"/>
      <c r="Z29" s="9"/>
      <c r="AA29" s="9"/>
      <c r="AB29" s="9"/>
      <c r="AC29" s="9"/>
    </row>
    <row r="30" spans="2:29" ht="11.25" hidden="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29" ht="11.25" hidden="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row>
    <row r="32" spans="2:29" ht="11.25" hidden="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row>
    <row r="33" spans="2:29" ht="11.25" hidden="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row>
    <row r="34" spans="2:29" ht="11.25" hidden="1">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row>
    <row r="35" spans="2:29" ht="11.25" hidden="1">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2:29" ht="11.25" hidden="1">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row>
    <row r="37" spans="2:29" ht="11.25" hidden="1">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row>
    <row r="38" spans="2:29" ht="11.25" hidden="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row>
    <row r="39" spans="2:29" ht="11.25" hidden="1">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row>
    <row r="40" spans="2:29" ht="11.25" hidden="1">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row>
    <row r="41" spans="2:29" ht="11.25" hidden="1">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row>
    <row r="42" spans="2:29" ht="11.25" hidden="1">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row>
    <row r="43" spans="2:29" ht="11.25" hidden="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row>
    <row r="44" spans="2:29" ht="11.25" hidden="1">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row>
    <row r="45" spans="2:29" ht="11.25" hidden="1">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row>
    <row r="46" spans="2:29" ht="11.25" hidden="1">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row>
    <row r="47" spans="2:29" ht="11.25" hidden="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row>
    <row r="48" spans="2:29" ht="11.25" hidden="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row>
    <row r="49" spans="2:29" ht="11.25" hidden="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row>
    <row r="50" spans="2:29" ht="11.25" hidden="1">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row>
    <row r="51" spans="2:29" ht="11.25" hidden="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row>
    <row r="52" spans="2:29" ht="11.25" hidden="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row>
    <row r="53" spans="2:29" ht="11.25" hidden="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row>
    <row r="54" spans="2:29" ht="11.25" hidden="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row>
    <row r="55" spans="2:29" ht="11.25" hidden="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row>
    <row r="56" spans="2:29" ht="11.25" hidden="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row>
    <row r="57" spans="2:29" ht="11.25" hidden="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row>
    <row r="58" spans="2:29" ht="11.25" hidden="1">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row>
    <row r="59" spans="2:29" ht="11.25" hidden="1">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row>
    <row r="60" spans="2:29" ht="11.25" hidden="1">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row>
    <row r="61" spans="2:29" ht="11.25" hidden="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row>
    <row r="62" spans="2:29" ht="11.25" hidden="1">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row>
    <row r="63" spans="2:29" ht="11.25" hidden="1">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row>
    <row r="64" spans="2:29" ht="11.25" hidden="1">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row>
    <row r="65" spans="2:29" ht="11.25" hidden="1">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ht="11.25" hidden="1">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row>
    <row r="67" spans="2:29" ht="11.25" hidden="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row>
    <row r="68" spans="2:29" ht="11.25" hidden="1">
      <c r="B68" s="9"/>
      <c r="C68" s="9"/>
      <c r="D68" s="9"/>
      <c r="E68" s="9"/>
      <c r="F68" s="9"/>
      <c r="G68" s="9"/>
      <c r="H68" s="9"/>
      <c r="I68" s="9"/>
      <c r="J68" s="163"/>
      <c r="N68" s="9"/>
      <c r="O68" s="9"/>
      <c r="P68" s="9"/>
      <c r="Q68" s="9"/>
      <c r="R68" s="9"/>
      <c r="S68" s="9"/>
      <c r="T68" s="9"/>
      <c r="U68" s="9"/>
      <c r="V68" s="9"/>
      <c r="W68" s="9"/>
      <c r="X68" s="9"/>
      <c r="Y68" s="9"/>
      <c r="Z68" s="9"/>
      <c r="AA68" s="9"/>
      <c r="AB68" s="9"/>
      <c r="AC68" s="9"/>
    </row>
    <row r="69" spans="2:29" ht="11.25" hidden="1">
      <c r="B69" s="9"/>
      <c r="C69" s="9"/>
      <c r="D69" s="9"/>
      <c r="E69" s="9"/>
      <c r="F69" s="9"/>
      <c r="G69" s="9"/>
      <c r="H69" s="9"/>
      <c r="I69" s="9"/>
      <c r="J69" s="163"/>
      <c r="N69" s="9"/>
      <c r="O69" s="9"/>
      <c r="P69" s="9"/>
      <c r="Q69" s="9"/>
      <c r="R69" s="9"/>
      <c r="S69" s="9"/>
      <c r="T69" s="9"/>
      <c r="U69" s="9"/>
      <c r="V69" s="9"/>
      <c r="W69" s="9"/>
      <c r="X69" s="9"/>
      <c r="Y69" s="9"/>
      <c r="Z69" s="9"/>
      <c r="AA69" s="9"/>
      <c r="AB69" s="9"/>
      <c r="AC69" s="9"/>
    </row>
    <row r="70" spans="2:29" ht="11.25" hidden="1">
      <c r="B70" s="9"/>
      <c r="C70" s="9"/>
      <c r="D70" s="9"/>
      <c r="E70" s="9"/>
      <c r="F70" s="9"/>
      <c r="G70" s="9"/>
      <c r="H70" s="9"/>
      <c r="I70" s="9"/>
      <c r="J70" s="163"/>
      <c r="N70" s="9"/>
      <c r="O70" s="9"/>
      <c r="P70" s="9"/>
      <c r="Q70" s="9"/>
      <c r="R70" s="9"/>
      <c r="S70" s="9"/>
      <c r="T70" s="9"/>
      <c r="U70" s="9"/>
      <c r="V70" s="9"/>
      <c r="W70" s="9"/>
      <c r="X70" s="9"/>
      <c r="Y70" s="9"/>
      <c r="Z70" s="9"/>
      <c r="AA70" s="9"/>
      <c r="AB70" s="9"/>
      <c r="AC70" s="9"/>
    </row>
    <row r="71" spans="2:29" ht="11.25" hidden="1">
      <c r="B71" s="9"/>
      <c r="C71" s="9"/>
      <c r="D71" s="9"/>
      <c r="E71" s="9"/>
      <c r="F71" s="9"/>
      <c r="G71" s="9"/>
      <c r="H71" s="9"/>
      <c r="I71" s="9"/>
      <c r="J71" s="163"/>
      <c r="N71" s="9"/>
      <c r="O71" s="9"/>
      <c r="P71" s="9"/>
      <c r="Q71" s="9"/>
      <c r="R71" s="9"/>
      <c r="S71" s="9"/>
      <c r="T71" s="9"/>
      <c r="U71" s="9"/>
      <c r="V71" s="9"/>
      <c r="W71" s="9"/>
      <c r="X71" s="9"/>
      <c r="Y71" s="9"/>
      <c r="Z71" s="9"/>
      <c r="AA71" s="9"/>
      <c r="AB71" s="9"/>
      <c r="AC71" s="9"/>
    </row>
    <row r="72" spans="2:29" ht="11.25" hidden="1">
      <c r="B72" s="9"/>
      <c r="C72" s="9"/>
      <c r="D72" s="9"/>
      <c r="E72" s="9"/>
      <c r="F72" s="9"/>
      <c r="G72" s="9"/>
      <c r="H72" s="9"/>
      <c r="I72" s="9"/>
      <c r="J72" s="163"/>
      <c r="N72" s="9"/>
      <c r="O72" s="9"/>
      <c r="P72" s="9"/>
      <c r="Q72" s="9"/>
      <c r="R72" s="9"/>
      <c r="S72" s="9"/>
      <c r="T72" s="9"/>
      <c r="U72" s="9"/>
      <c r="V72" s="9"/>
      <c r="W72" s="9"/>
      <c r="X72" s="9"/>
      <c r="Y72" s="9"/>
      <c r="Z72" s="9"/>
      <c r="AA72" s="9"/>
      <c r="AB72" s="9"/>
      <c r="AC72" s="9"/>
    </row>
    <row r="73" spans="2:29" ht="11.25" hidden="1">
      <c r="B73" s="9"/>
      <c r="C73" s="9"/>
      <c r="D73" s="9"/>
      <c r="E73" s="9"/>
      <c r="F73" s="9"/>
      <c r="G73" s="9"/>
      <c r="H73" s="9"/>
      <c r="I73" s="9"/>
      <c r="J73" s="163"/>
      <c r="N73" s="9"/>
      <c r="O73" s="9"/>
      <c r="P73" s="9"/>
      <c r="Q73" s="9"/>
      <c r="R73" s="9"/>
      <c r="S73" s="9"/>
      <c r="T73" s="9"/>
      <c r="U73" s="9"/>
      <c r="V73" s="9"/>
      <c r="W73" s="9"/>
      <c r="X73" s="9"/>
      <c r="Y73" s="9"/>
      <c r="Z73" s="9"/>
      <c r="AA73" s="9"/>
      <c r="AB73" s="9"/>
      <c r="AC73" s="9"/>
    </row>
    <row r="74" spans="2:29" ht="11.25" hidden="1">
      <c r="B74" s="9"/>
      <c r="C74" s="9"/>
      <c r="D74" s="9"/>
      <c r="E74" s="9"/>
      <c r="F74" s="9"/>
      <c r="G74" s="9"/>
      <c r="H74" s="9"/>
      <c r="I74" s="9"/>
      <c r="J74" s="163"/>
      <c r="N74" s="9"/>
      <c r="O74" s="9"/>
      <c r="P74" s="9"/>
      <c r="Q74" s="9"/>
      <c r="R74" s="9"/>
      <c r="S74" s="9"/>
      <c r="T74" s="9"/>
      <c r="U74" s="9"/>
      <c r="V74" s="9"/>
      <c r="W74" s="9"/>
      <c r="X74" s="9"/>
      <c r="Y74" s="9"/>
      <c r="Z74" s="9"/>
      <c r="AA74" s="9"/>
      <c r="AB74" s="9"/>
      <c r="AC74" s="9"/>
    </row>
    <row r="75" spans="2:29" ht="11.25" hidden="1">
      <c r="B75" s="9"/>
      <c r="C75" s="9"/>
      <c r="D75" s="9"/>
      <c r="E75" s="9"/>
      <c r="F75" s="9"/>
      <c r="G75" s="9"/>
      <c r="H75" s="9"/>
      <c r="I75" s="9"/>
      <c r="J75" s="163"/>
      <c r="N75" s="9"/>
      <c r="O75" s="9"/>
      <c r="P75" s="9"/>
      <c r="Q75" s="9"/>
      <c r="R75" s="9"/>
      <c r="S75" s="9"/>
      <c r="T75" s="9"/>
      <c r="U75" s="9"/>
      <c r="V75" s="9"/>
      <c r="W75" s="9"/>
      <c r="X75" s="9"/>
      <c r="Y75" s="9"/>
      <c r="Z75" s="9"/>
      <c r="AA75" s="9"/>
      <c r="AB75" s="9"/>
      <c r="AC75" s="9"/>
    </row>
    <row r="76" spans="2:29" ht="11.25" hidden="1">
      <c r="B76" s="9"/>
      <c r="C76" s="9"/>
      <c r="D76" s="9"/>
      <c r="E76" s="9"/>
      <c r="F76" s="9"/>
      <c r="G76" s="9"/>
      <c r="H76" s="9"/>
      <c r="I76" s="9"/>
      <c r="J76" s="163"/>
      <c r="N76" s="9"/>
      <c r="O76" s="9"/>
      <c r="P76" s="9"/>
      <c r="Q76" s="9"/>
      <c r="R76" s="9"/>
      <c r="S76" s="9"/>
      <c r="T76" s="9"/>
      <c r="U76" s="9"/>
      <c r="V76" s="9"/>
      <c r="W76" s="9"/>
      <c r="X76" s="9"/>
      <c r="Y76" s="9"/>
      <c r="Z76" s="9"/>
      <c r="AA76" s="9"/>
      <c r="AB76" s="9"/>
      <c r="AC76" s="9"/>
    </row>
    <row r="77" spans="2:29" ht="11.25" hidden="1">
      <c r="B77" s="9"/>
      <c r="C77" s="9"/>
      <c r="D77" s="9"/>
      <c r="E77" s="9"/>
      <c r="F77" s="9"/>
      <c r="G77" s="9"/>
      <c r="H77" s="9"/>
      <c r="I77" s="9"/>
      <c r="J77" s="163"/>
      <c r="N77" s="9"/>
      <c r="O77" s="9"/>
      <c r="P77" s="9"/>
      <c r="Q77" s="9"/>
      <c r="R77" s="9"/>
      <c r="S77" s="9"/>
      <c r="T77" s="9"/>
      <c r="U77" s="9"/>
      <c r="V77" s="9"/>
      <c r="W77" s="9"/>
      <c r="X77" s="9"/>
      <c r="Y77" s="9"/>
      <c r="Z77" s="9"/>
      <c r="AA77" s="9"/>
      <c r="AB77" s="9"/>
      <c r="AC77" s="9"/>
    </row>
    <row r="78" spans="2:29" ht="11.25" hidden="1">
      <c r="B78" s="9"/>
      <c r="C78" s="9"/>
      <c r="D78" s="9"/>
      <c r="E78" s="9"/>
      <c r="F78" s="9"/>
      <c r="G78" s="9"/>
      <c r="H78" s="9"/>
      <c r="I78" s="9"/>
      <c r="J78" s="163"/>
      <c r="N78" s="9"/>
      <c r="O78" s="9"/>
      <c r="P78" s="9"/>
      <c r="Q78" s="9"/>
      <c r="R78" s="9"/>
      <c r="S78" s="9"/>
      <c r="T78" s="9"/>
      <c r="U78" s="9"/>
      <c r="V78" s="9"/>
      <c r="W78" s="9"/>
      <c r="X78" s="9"/>
      <c r="Y78" s="9"/>
      <c r="Z78" s="9"/>
      <c r="AA78" s="9"/>
      <c r="AB78" s="9"/>
      <c r="AC78" s="9"/>
    </row>
    <row r="79" spans="2:29" ht="11.25" hidden="1">
      <c r="B79" s="9"/>
      <c r="C79" s="9"/>
      <c r="D79" s="9"/>
      <c r="E79" s="9"/>
      <c r="F79" s="9"/>
      <c r="G79" s="9"/>
      <c r="H79" s="9"/>
      <c r="I79" s="9"/>
      <c r="J79" s="163"/>
      <c r="N79" s="9"/>
      <c r="O79" s="9"/>
      <c r="P79" s="9"/>
      <c r="Q79" s="9"/>
      <c r="R79" s="9"/>
      <c r="S79" s="9"/>
      <c r="T79" s="9"/>
      <c r="U79" s="9"/>
      <c r="V79" s="9"/>
      <c r="W79" s="9"/>
      <c r="X79" s="9"/>
      <c r="Y79" s="9"/>
      <c r="Z79" s="9"/>
      <c r="AA79" s="9"/>
      <c r="AB79" s="9"/>
      <c r="AC79" s="9"/>
    </row>
    <row r="80" spans="2:29" ht="11.25" hidden="1">
      <c r="B80" s="9"/>
      <c r="C80" s="9"/>
      <c r="D80" s="9"/>
      <c r="E80" s="9"/>
      <c r="F80" s="9"/>
      <c r="G80" s="9"/>
      <c r="H80" s="9"/>
      <c r="I80" s="9"/>
      <c r="J80" s="163"/>
      <c r="N80" s="9"/>
      <c r="O80" s="9"/>
      <c r="P80" s="9"/>
      <c r="Q80" s="9"/>
      <c r="R80" s="9"/>
      <c r="S80" s="9"/>
      <c r="T80" s="9"/>
      <c r="U80" s="9"/>
      <c r="V80" s="9"/>
      <c r="W80" s="9"/>
      <c r="X80" s="9"/>
      <c r="Y80" s="9"/>
      <c r="Z80" s="9"/>
      <c r="AA80" s="9"/>
      <c r="AB80" s="9"/>
      <c r="AC80" s="9"/>
    </row>
    <row r="81" spans="2:29" ht="11.25" hidden="1">
      <c r="B81" s="9"/>
      <c r="C81" s="9"/>
      <c r="D81" s="9"/>
      <c r="E81" s="9"/>
      <c r="F81" s="9"/>
      <c r="G81" s="9"/>
      <c r="H81" s="9"/>
      <c r="I81" s="9"/>
      <c r="J81" s="163"/>
      <c r="N81" s="9"/>
      <c r="O81" s="9"/>
      <c r="P81" s="9"/>
      <c r="Q81" s="9"/>
      <c r="R81" s="9"/>
      <c r="S81" s="9"/>
      <c r="T81" s="9"/>
      <c r="U81" s="9"/>
      <c r="V81" s="9"/>
      <c r="W81" s="9"/>
      <c r="X81" s="9"/>
      <c r="Y81" s="9"/>
      <c r="Z81" s="9"/>
      <c r="AA81" s="9"/>
      <c r="AB81" s="9"/>
      <c r="AC81" s="9"/>
    </row>
    <row r="82" spans="2:29" ht="11.25" hidden="1">
      <c r="B82" s="9"/>
      <c r="C82" s="9"/>
      <c r="D82" s="9"/>
      <c r="E82" s="9"/>
      <c r="F82" s="9"/>
      <c r="G82" s="9"/>
      <c r="H82" s="9"/>
      <c r="I82" s="9"/>
      <c r="J82" s="163"/>
      <c r="N82" s="9"/>
      <c r="O82" s="9"/>
      <c r="P82" s="9"/>
      <c r="Q82" s="9"/>
      <c r="R82" s="9"/>
      <c r="S82" s="9"/>
      <c r="T82" s="9"/>
      <c r="U82" s="9"/>
      <c r="V82" s="9"/>
      <c r="W82" s="9"/>
      <c r="X82" s="9"/>
      <c r="Y82" s="9"/>
      <c r="Z82" s="9"/>
      <c r="AA82" s="9"/>
      <c r="AB82" s="9"/>
      <c r="AC82" s="9"/>
    </row>
    <row r="83" spans="2:29" ht="11.25" hidden="1">
      <c r="B83" s="9"/>
      <c r="C83" s="9"/>
      <c r="D83" s="9"/>
      <c r="E83" s="9"/>
      <c r="F83" s="9"/>
      <c r="G83" s="9"/>
      <c r="H83" s="9"/>
      <c r="I83" s="9"/>
      <c r="J83" s="163"/>
      <c r="N83" s="9"/>
      <c r="O83" s="9"/>
      <c r="P83" s="9"/>
      <c r="Q83" s="9"/>
      <c r="R83" s="9"/>
      <c r="S83" s="9"/>
      <c r="T83" s="9"/>
      <c r="U83" s="9"/>
      <c r="V83" s="9"/>
      <c r="W83" s="9"/>
      <c r="X83" s="9"/>
      <c r="Y83" s="9"/>
      <c r="Z83" s="9"/>
      <c r="AA83" s="9"/>
      <c r="AB83" s="9"/>
      <c r="AC83" s="9"/>
    </row>
    <row r="84" spans="2:29" ht="11.25" hidden="1">
      <c r="B84" s="9"/>
      <c r="C84" s="9"/>
      <c r="D84" s="9"/>
      <c r="E84" s="9"/>
      <c r="F84" s="9"/>
      <c r="G84" s="9"/>
      <c r="H84" s="9"/>
      <c r="I84" s="9"/>
      <c r="J84" s="163"/>
      <c r="N84" s="9"/>
      <c r="O84" s="9"/>
      <c r="P84" s="9"/>
      <c r="Q84" s="9"/>
      <c r="R84" s="9"/>
      <c r="S84" s="9"/>
      <c r="T84" s="9"/>
      <c r="U84" s="9"/>
      <c r="V84" s="9"/>
      <c r="W84" s="9"/>
      <c r="X84" s="9"/>
      <c r="Y84" s="9"/>
      <c r="Z84" s="9"/>
      <c r="AA84" s="9"/>
      <c r="AB84" s="9"/>
      <c r="AC84" s="9"/>
    </row>
    <row r="85" spans="2:29" ht="11.25" hidden="1">
      <c r="B85" s="9"/>
      <c r="C85" s="9"/>
      <c r="D85" s="9"/>
      <c r="E85" s="9"/>
      <c r="F85" s="9"/>
      <c r="G85" s="9"/>
      <c r="H85" s="9"/>
      <c r="I85" s="9"/>
      <c r="J85" s="163"/>
      <c r="N85" s="9"/>
      <c r="O85" s="9"/>
      <c r="P85" s="9"/>
      <c r="Q85" s="9"/>
      <c r="R85" s="9"/>
      <c r="S85" s="9"/>
      <c r="T85" s="9"/>
      <c r="U85" s="9"/>
      <c r="V85" s="9"/>
      <c r="W85" s="9"/>
      <c r="X85" s="9"/>
      <c r="Y85" s="9"/>
      <c r="Z85" s="9"/>
      <c r="AA85" s="9"/>
      <c r="AB85" s="9"/>
      <c r="AC85" s="9"/>
    </row>
    <row r="86" spans="2:29" ht="11.25" hidden="1">
      <c r="B86" s="9"/>
      <c r="C86" s="9"/>
      <c r="D86" s="9"/>
      <c r="E86" s="9"/>
      <c r="F86" s="9"/>
      <c r="G86" s="9"/>
      <c r="H86" s="9"/>
      <c r="I86" s="9"/>
      <c r="J86" s="163"/>
      <c r="N86" s="9"/>
      <c r="O86" s="9"/>
      <c r="P86" s="9"/>
      <c r="Q86" s="9"/>
      <c r="R86" s="9"/>
      <c r="S86" s="9"/>
      <c r="T86" s="9"/>
      <c r="U86" s="9"/>
      <c r="V86" s="9"/>
      <c r="W86" s="9"/>
      <c r="X86" s="9"/>
      <c r="Y86" s="9"/>
      <c r="Z86" s="9"/>
      <c r="AA86" s="9"/>
      <c r="AB86" s="9"/>
      <c r="AC86" s="9"/>
    </row>
    <row r="87" spans="2:29" ht="11.25" hidden="1">
      <c r="B87" s="9"/>
      <c r="C87" s="9"/>
      <c r="D87" s="9"/>
      <c r="E87" s="9"/>
      <c r="F87" s="9"/>
      <c r="G87" s="9"/>
      <c r="H87" s="9"/>
      <c r="I87" s="9"/>
      <c r="J87" s="163"/>
      <c r="N87" s="9"/>
      <c r="O87" s="9"/>
      <c r="P87" s="9"/>
      <c r="Q87" s="9"/>
      <c r="R87" s="9"/>
      <c r="S87" s="9"/>
      <c r="T87" s="9"/>
      <c r="U87" s="9"/>
      <c r="V87" s="9"/>
      <c r="W87" s="9"/>
      <c r="X87" s="9"/>
      <c r="Y87" s="9"/>
      <c r="Z87" s="9"/>
      <c r="AA87" s="9"/>
      <c r="AB87" s="9"/>
      <c r="AC87" s="9"/>
    </row>
    <row r="88" spans="2:29" ht="11.25" hidden="1">
      <c r="B88" s="9"/>
      <c r="C88" s="9"/>
      <c r="D88" s="9"/>
      <c r="E88" s="9"/>
      <c r="F88" s="9"/>
      <c r="G88" s="9"/>
      <c r="H88" s="9"/>
      <c r="I88" s="9"/>
      <c r="J88" s="163"/>
      <c r="N88" s="9"/>
      <c r="O88" s="9"/>
      <c r="P88" s="9"/>
      <c r="Q88" s="9"/>
      <c r="R88" s="9"/>
      <c r="S88" s="9"/>
      <c r="T88" s="9"/>
      <c r="U88" s="9"/>
      <c r="V88" s="9"/>
      <c r="W88" s="9"/>
      <c r="X88" s="9"/>
      <c r="Y88" s="9"/>
      <c r="Z88" s="9"/>
      <c r="AA88" s="9"/>
      <c r="AB88" s="9"/>
      <c r="AC88" s="9"/>
    </row>
    <row r="89" spans="2:29" ht="11.25" hidden="1">
      <c r="B89" s="9"/>
      <c r="C89" s="9"/>
      <c r="D89" s="9"/>
      <c r="E89" s="9"/>
      <c r="F89" s="9"/>
      <c r="G89" s="9"/>
      <c r="H89" s="9"/>
      <c r="I89" s="9"/>
      <c r="J89" s="163"/>
      <c r="N89" s="9"/>
      <c r="O89" s="9"/>
      <c r="P89" s="9"/>
      <c r="Q89" s="9"/>
      <c r="R89" s="9"/>
      <c r="S89" s="9"/>
      <c r="T89" s="9"/>
      <c r="U89" s="9"/>
      <c r="V89" s="9"/>
      <c r="W89" s="9"/>
      <c r="X89" s="9"/>
      <c r="Y89" s="9"/>
      <c r="Z89" s="9"/>
      <c r="AA89" s="9"/>
      <c r="AB89" s="9"/>
      <c r="AC89" s="9"/>
    </row>
    <row r="90" spans="2:29" ht="11.25" hidden="1">
      <c r="B90" s="9"/>
      <c r="C90" s="9"/>
      <c r="D90" s="9"/>
      <c r="E90" s="9"/>
      <c r="F90" s="9"/>
      <c r="G90" s="9"/>
      <c r="H90" s="9"/>
      <c r="I90" s="9"/>
      <c r="J90" s="163"/>
      <c r="N90" s="9"/>
      <c r="O90" s="9"/>
      <c r="P90" s="9"/>
      <c r="Q90" s="9"/>
      <c r="R90" s="9"/>
      <c r="S90" s="9"/>
      <c r="T90" s="9"/>
      <c r="U90" s="9"/>
      <c r="V90" s="9"/>
      <c r="W90" s="9"/>
      <c r="X90" s="9"/>
      <c r="Y90" s="9"/>
      <c r="Z90" s="9"/>
      <c r="AA90" s="9"/>
      <c r="AB90" s="9"/>
      <c r="AC90" s="9"/>
    </row>
    <row r="91" spans="2:29" ht="11.25" hidden="1">
      <c r="B91" s="9"/>
      <c r="C91" s="9"/>
      <c r="D91" s="9"/>
      <c r="E91" s="9"/>
      <c r="F91" s="9"/>
      <c r="G91" s="9"/>
      <c r="H91" s="9"/>
      <c r="I91" s="9"/>
      <c r="J91" s="163"/>
      <c r="N91" s="9"/>
      <c r="O91" s="9"/>
      <c r="P91" s="9"/>
      <c r="Q91" s="9"/>
      <c r="R91" s="9"/>
      <c r="S91" s="9"/>
      <c r="T91" s="9"/>
      <c r="U91" s="9"/>
      <c r="V91" s="9"/>
      <c r="W91" s="9"/>
      <c r="X91" s="9"/>
      <c r="Y91" s="9"/>
      <c r="Z91" s="9"/>
      <c r="AA91" s="9"/>
      <c r="AB91" s="9"/>
      <c r="AC91" s="9"/>
    </row>
    <row r="92" spans="2:29" ht="11.25" hidden="1">
      <c r="B92" s="9"/>
      <c r="C92" s="9"/>
      <c r="D92" s="9"/>
      <c r="E92" s="9"/>
      <c r="F92" s="9"/>
      <c r="G92" s="9"/>
      <c r="H92" s="9"/>
      <c r="I92" s="9"/>
      <c r="J92" s="163"/>
      <c r="N92" s="9"/>
      <c r="O92" s="9"/>
      <c r="P92" s="9"/>
      <c r="Q92" s="9"/>
      <c r="R92" s="9"/>
      <c r="S92" s="9"/>
      <c r="T92" s="9"/>
      <c r="U92" s="9"/>
      <c r="V92" s="9"/>
      <c r="W92" s="9"/>
      <c r="X92" s="9"/>
      <c r="Y92" s="9"/>
      <c r="Z92" s="9"/>
      <c r="AA92" s="9"/>
      <c r="AB92" s="9"/>
      <c r="AC92" s="9"/>
    </row>
    <row r="93" spans="2:29" ht="11.25" hidden="1">
      <c r="B93" s="9"/>
      <c r="C93" s="9"/>
      <c r="D93" s="9"/>
      <c r="E93" s="9"/>
      <c r="F93" s="9"/>
      <c r="G93" s="9"/>
      <c r="H93" s="9"/>
      <c r="I93" s="9"/>
      <c r="J93" s="163"/>
      <c r="N93" s="9"/>
      <c r="O93" s="9"/>
      <c r="P93" s="9"/>
      <c r="Q93" s="9"/>
      <c r="R93" s="9"/>
      <c r="S93" s="9"/>
      <c r="T93" s="9"/>
      <c r="U93" s="9"/>
      <c r="V93" s="9"/>
      <c r="W93" s="9"/>
      <c r="X93" s="9"/>
      <c r="Y93" s="9"/>
      <c r="Z93" s="9"/>
      <c r="AA93" s="9"/>
      <c r="AB93" s="9"/>
      <c r="AC93" s="9"/>
    </row>
    <row r="94" spans="2:29" ht="11.25" hidden="1">
      <c r="B94" s="9"/>
      <c r="C94" s="9"/>
      <c r="D94" s="9"/>
      <c r="E94" s="9"/>
      <c r="F94" s="9"/>
      <c r="G94" s="9"/>
      <c r="H94" s="9"/>
      <c r="I94" s="9"/>
      <c r="J94" s="163"/>
      <c r="N94" s="9"/>
      <c r="O94" s="9"/>
      <c r="P94" s="9"/>
      <c r="Q94" s="9"/>
      <c r="R94" s="9"/>
      <c r="S94" s="9"/>
      <c r="T94" s="9"/>
      <c r="U94" s="9"/>
      <c r="V94" s="9"/>
      <c r="W94" s="9"/>
      <c r="X94" s="9"/>
      <c r="Y94" s="9"/>
      <c r="Z94" s="9"/>
      <c r="AA94" s="9"/>
      <c r="AB94" s="9"/>
      <c r="AC94" s="9"/>
    </row>
    <row r="95" spans="2:29" ht="11.25" hidden="1">
      <c r="B95" s="9"/>
      <c r="C95" s="9"/>
      <c r="D95" s="9"/>
      <c r="E95" s="9"/>
      <c r="F95" s="9"/>
      <c r="G95" s="9"/>
      <c r="H95" s="9"/>
      <c r="I95" s="9"/>
      <c r="J95" s="163"/>
      <c r="N95" s="9"/>
      <c r="O95" s="9"/>
      <c r="P95" s="9"/>
      <c r="Q95" s="9"/>
      <c r="R95" s="9"/>
      <c r="S95" s="9"/>
      <c r="T95" s="9"/>
      <c r="U95" s="9"/>
      <c r="V95" s="9"/>
      <c r="W95" s="9"/>
      <c r="X95" s="9"/>
      <c r="Y95" s="9"/>
      <c r="Z95" s="9"/>
      <c r="AA95" s="9"/>
      <c r="AB95" s="9"/>
      <c r="AC95" s="9"/>
    </row>
    <row r="96" spans="2:29" ht="11.25" hidden="1">
      <c r="B96" s="9"/>
      <c r="C96" s="9"/>
      <c r="D96" s="9"/>
      <c r="E96" s="9"/>
      <c r="F96" s="9"/>
      <c r="G96" s="9"/>
      <c r="H96" s="9"/>
      <c r="I96" s="9"/>
      <c r="J96" s="163"/>
      <c r="N96" s="9"/>
      <c r="O96" s="9"/>
      <c r="P96" s="9"/>
      <c r="Q96" s="9"/>
      <c r="R96" s="9"/>
      <c r="S96" s="9"/>
      <c r="T96" s="9"/>
      <c r="U96" s="9"/>
      <c r="V96" s="9"/>
      <c r="W96" s="9"/>
      <c r="X96" s="9"/>
      <c r="Y96" s="9"/>
      <c r="Z96" s="9"/>
      <c r="AA96" s="9"/>
      <c r="AB96" s="9"/>
      <c r="AC96" s="9"/>
    </row>
    <row r="97" spans="2:29" ht="11.25" hidden="1">
      <c r="B97" s="9"/>
      <c r="C97" s="9"/>
      <c r="D97" s="9"/>
      <c r="E97" s="9"/>
      <c r="F97" s="9"/>
      <c r="G97" s="9"/>
      <c r="H97" s="9"/>
      <c r="I97" s="9"/>
      <c r="J97" s="163"/>
      <c r="N97" s="9"/>
      <c r="O97" s="9"/>
      <c r="P97" s="9"/>
      <c r="Q97" s="9"/>
      <c r="R97" s="9"/>
      <c r="S97" s="9"/>
      <c r="T97" s="9"/>
      <c r="U97" s="9"/>
      <c r="V97" s="9"/>
      <c r="W97" s="9"/>
      <c r="X97" s="9"/>
      <c r="Y97" s="9"/>
      <c r="Z97" s="9"/>
      <c r="AA97" s="9"/>
      <c r="AB97" s="9"/>
      <c r="AC97" s="9"/>
    </row>
    <row r="98" spans="2:29" ht="11.25" hidden="1">
      <c r="B98" s="9"/>
      <c r="C98" s="9"/>
      <c r="D98" s="9"/>
      <c r="E98" s="9"/>
      <c r="F98" s="9"/>
      <c r="G98" s="9"/>
      <c r="H98" s="9"/>
      <c r="I98" s="9"/>
      <c r="J98" s="163"/>
      <c r="N98" s="9"/>
      <c r="O98" s="9"/>
      <c r="P98" s="9"/>
      <c r="Q98" s="9"/>
      <c r="R98" s="9"/>
      <c r="S98" s="9"/>
      <c r="T98" s="9"/>
      <c r="U98" s="9"/>
      <c r="V98" s="9"/>
      <c r="W98" s="9"/>
      <c r="X98" s="9"/>
      <c r="Y98" s="9"/>
      <c r="Z98" s="9"/>
      <c r="AA98" s="9"/>
      <c r="AB98" s="9"/>
      <c r="AC98" s="9"/>
    </row>
    <row r="99" spans="2:29" ht="11.25" hidden="1">
      <c r="B99" s="9"/>
      <c r="C99" s="9"/>
      <c r="D99" s="9"/>
      <c r="E99" s="9"/>
      <c r="F99" s="9"/>
      <c r="G99" s="9"/>
      <c r="H99" s="9"/>
      <c r="I99" s="9"/>
      <c r="J99" s="163"/>
      <c r="N99" s="9"/>
      <c r="O99" s="9"/>
      <c r="P99" s="9"/>
      <c r="Q99" s="9"/>
      <c r="R99" s="9"/>
      <c r="S99" s="9"/>
      <c r="T99" s="9"/>
      <c r="U99" s="9"/>
      <c r="V99" s="9"/>
      <c r="W99" s="9"/>
      <c r="X99" s="9"/>
      <c r="Y99" s="9"/>
      <c r="Z99" s="9"/>
      <c r="AA99" s="9"/>
      <c r="AB99" s="9"/>
      <c r="AC99" s="9"/>
    </row>
    <row r="100" spans="2:29" ht="11.25" hidden="1">
      <c r="B100" s="9"/>
      <c r="C100" s="9"/>
      <c r="D100" s="9"/>
      <c r="E100" s="9"/>
      <c r="F100" s="9"/>
      <c r="G100" s="9"/>
      <c r="H100" s="9"/>
      <c r="I100" s="9"/>
      <c r="J100" s="163"/>
      <c r="N100" s="9"/>
      <c r="O100" s="9"/>
      <c r="P100" s="9"/>
      <c r="Q100" s="9"/>
      <c r="R100" s="9"/>
      <c r="S100" s="9"/>
      <c r="T100" s="9"/>
      <c r="U100" s="9"/>
      <c r="V100" s="9"/>
      <c r="W100" s="9"/>
      <c r="X100" s="9"/>
      <c r="Y100" s="9"/>
      <c r="Z100" s="9"/>
      <c r="AA100" s="9"/>
      <c r="AB100" s="9"/>
      <c r="AC100" s="9"/>
    </row>
    <row r="101" spans="2:29" ht="11.25" hidden="1">
      <c r="B101" s="9"/>
      <c r="C101" s="9"/>
      <c r="D101" s="9"/>
      <c r="E101" s="9"/>
      <c r="F101" s="9"/>
      <c r="G101" s="9"/>
      <c r="H101" s="9"/>
      <c r="I101" s="9"/>
      <c r="J101" s="163"/>
      <c r="N101" s="9"/>
      <c r="O101" s="9"/>
      <c r="P101" s="9"/>
      <c r="Q101" s="9"/>
      <c r="R101" s="9"/>
      <c r="S101" s="9"/>
      <c r="T101" s="9"/>
      <c r="U101" s="9"/>
      <c r="V101" s="9"/>
      <c r="W101" s="9"/>
      <c r="X101" s="9"/>
      <c r="Y101" s="9"/>
      <c r="Z101" s="9"/>
      <c r="AA101" s="9"/>
      <c r="AB101" s="9"/>
      <c r="AC101" s="9"/>
    </row>
    <row r="102" spans="2:29" ht="11.25" hidden="1">
      <c r="B102" s="9"/>
      <c r="C102" s="9"/>
      <c r="D102" s="9"/>
      <c r="E102" s="9"/>
      <c r="F102" s="9"/>
      <c r="G102" s="9"/>
      <c r="H102" s="9"/>
      <c r="I102" s="9"/>
      <c r="J102" s="163"/>
      <c r="N102" s="9"/>
      <c r="O102" s="9"/>
      <c r="P102" s="9"/>
      <c r="Q102" s="9"/>
      <c r="R102" s="9"/>
      <c r="S102" s="9"/>
      <c r="T102" s="9"/>
      <c r="U102" s="9"/>
      <c r="V102" s="9"/>
      <c r="W102" s="9"/>
      <c r="X102" s="9"/>
      <c r="Y102" s="9"/>
      <c r="Z102" s="9"/>
      <c r="AA102" s="9"/>
      <c r="AB102" s="9"/>
      <c r="AC102" s="9"/>
    </row>
    <row r="103" spans="2:29" ht="11.25" hidden="1">
      <c r="B103" s="9"/>
      <c r="C103" s="9"/>
      <c r="D103" s="9"/>
      <c r="E103" s="9"/>
      <c r="F103" s="9"/>
      <c r="G103" s="9"/>
      <c r="H103" s="9"/>
      <c r="I103" s="9"/>
      <c r="J103" s="163"/>
      <c r="N103" s="9"/>
      <c r="O103" s="9"/>
      <c r="P103" s="9"/>
      <c r="Q103" s="9"/>
      <c r="R103" s="9"/>
      <c r="S103" s="9"/>
      <c r="T103" s="9"/>
      <c r="U103" s="9"/>
      <c r="V103" s="9"/>
      <c r="W103" s="9"/>
      <c r="X103" s="9"/>
      <c r="Y103" s="9"/>
      <c r="Z103" s="9"/>
      <c r="AA103" s="9"/>
      <c r="AB103" s="9"/>
      <c r="AC103" s="9"/>
    </row>
    <row r="104" spans="2:29" ht="11.25" hidden="1">
      <c r="B104" s="9"/>
      <c r="C104" s="9"/>
      <c r="D104" s="9"/>
      <c r="E104" s="9"/>
      <c r="F104" s="9"/>
      <c r="G104" s="9"/>
      <c r="H104" s="9"/>
      <c r="I104" s="9"/>
      <c r="J104" s="163"/>
      <c r="N104" s="9"/>
      <c r="O104" s="9"/>
      <c r="P104" s="9"/>
      <c r="Q104" s="9"/>
      <c r="R104" s="9"/>
      <c r="S104" s="9"/>
      <c r="T104" s="9"/>
      <c r="U104" s="9"/>
      <c r="V104" s="9"/>
      <c r="W104" s="9"/>
      <c r="X104" s="9"/>
      <c r="Y104" s="9"/>
      <c r="Z104" s="9"/>
      <c r="AA104" s="9"/>
      <c r="AB104" s="9"/>
      <c r="AC104" s="9"/>
    </row>
    <row r="105" spans="2:29" ht="11.25" hidden="1">
      <c r="B105" s="9"/>
      <c r="C105" s="9"/>
      <c r="D105" s="9"/>
      <c r="E105" s="9"/>
      <c r="F105" s="9"/>
      <c r="G105" s="9"/>
      <c r="H105" s="9"/>
      <c r="I105" s="9"/>
      <c r="J105" s="163"/>
      <c r="N105" s="9"/>
      <c r="O105" s="9"/>
      <c r="P105" s="9"/>
      <c r="Q105" s="9"/>
      <c r="R105" s="9"/>
      <c r="S105" s="9"/>
      <c r="T105" s="9"/>
      <c r="U105" s="9"/>
      <c r="V105" s="9"/>
      <c r="W105" s="9"/>
      <c r="X105" s="9"/>
      <c r="Y105" s="9"/>
      <c r="Z105" s="9"/>
      <c r="AA105" s="9"/>
      <c r="AB105" s="9"/>
      <c r="AC105" s="9"/>
    </row>
    <row r="106" spans="2:29" ht="11.25" hidden="1">
      <c r="B106" s="9"/>
      <c r="C106" s="9"/>
      <c r="D106" s="9"/>
      <c r="E106" s="9"/>
      <c r="F106" s="9"/>
      <c r="G106" s="9"/>
      <c r="H106" s="9"/>
      <c r="I106" s="9"/>
      <c r="J106" s="163"/>
      <c r="N106" s="9"/>
      <c r="O106" s="9"/>
      <c r="P106" s="9"/>
      <c r="Q106" s="9"/>
      <c r="R106" s="9"/>
      <c r="S106" s="9"/>
      <c r="T106" s="9"/>
      <c r="U106" s="9"/>
      <c r="V106" s="9"/>
      <c r="W106" s="9"/>
      <c r="X106" s="9"/>
      <c r="Y106" s="9"/>
      <c r="Z106" s="9"/>
      <c r="AA106" s="9"/>
      <c r="AB106" s="9"/>
      <c r="AC106" s="9"/>
    </row>
    <row r="107" spans="2:29" ht="11.25" hidden="1">
      <c r="B107" s="9"/>
      <c r="C107" s="9"/>
      <c r="D107" s="9"/>
      <c r="E107" s="9"/>
      <c r="F107" s="9"/>
      <c r="G107" s="9"/>
      <c r="H107" s="9"/>
      <c r="I107" s="9"/>
      <c r="J107" s="163"/>
      <c r="N107" s="9"/>
      <c r="O107" s="9"/>
      <c r="P107" s="9"/>
      <c r="Q107" s="9"/>
      <c r="R107" s="9"/>
      <c r="S107" s="9"/>
      <c r="T107" s="9"/>
      <c r="U107" s="9"/>
      <c r="V107" s="9"/>
      <c r="W107" s="9"/>
      <c r="X107" s="9"/>
      <c r="Y107" s="9"/>
      <c r="Z107" s="9"/>
      <c r="AA107" s="9"/>
      <c r="AB107" s="9"/>
      <c r="AC107" s="9"/>
    </row>
    <row r="108" spans="2:29" ht="11.25" hidden="1">
      <c r="B108" s="9"/>
      <c r="C108" s="9"/>
      <c r="D108" s="9"/>
      <c r="E108" s="9"/>
      <c r="F108" s="9"/>
      <c r="G108" s="9"/>
      <c r="H108" s="9"/>
      <c r="I108" s="9"/>
      <c r="J108" s="163"/>
      <c r="N108" s="9"/>
      <c r="O108" s="9"/>
      <c r="P108" s="9"/>
      <c r="Q108" s="9"/>
      <c r="R108" s="9"/>
      <c r="S108" s="9"/>
      <c r="T108" s="9"/>
      <c r="U108" s="9"/>
      <c r="V108" s="9"/>
      <c r="W108" s="9"/>
      <c r="X108" s="9"/>
      <c r="Y108" s="9"/>
      <c r="Z108" s="9"/>
      <c r="AA108" s="9"/>
      <c r="AB108" s="9"/>
      <c r="AC108" s="9"/>
    </row>
    <row r="109" spans="2:29" ht="11.25" hidden="1">
      <c r="B109" s="9"/>
      <c r="C109" s="9"/>
      <c r="D109" s="9"/>
      <c r="E109" s="9"/>
      <c r="F109" s="9"/>
      <c r="G109" s="9"/>
      <c r="H109" s="9"/>
      <c r="I109" s="9"/>
      <c r="J109" s="163"/>
      <c r="N109" s="9"/>
      <c r="O109" s="9"/>
      <c r="P109" s="9"/>
      <c r="Q109" s="9"/>
      <c r="R109" s="9"/>
      <c r="S109" s="9"/>
      <c r="T109" s="9"/>
      <c r="U109" s="9"/>
      <c r="V109" s="9"/>
      <c r="W109" s="9"/>
      <c r="X109" s="9"/>
      <c r="Y109" s="9"/>
      <c r="Z109" s="9"/>
      <c r="AA109" s="9"/>
      <c r="AB109" s="9"/>
      <c r="AC109" s="9"/>
    </row>
    <row r="110" spans="2:29" ht="11.25" hidden="1">
      <c r="B110" s="9"/>
      <c r="C110" s="9"/>
      <c r="D110" s="9"/>
      <c r="E110" s="9"/>
      <c r="F110" s="9"/>
      <c r="G110" s="9"/>
      <c r="H110" s="9"/>
      <c r="I110" s="9"/>
      <c r="J110" s="163"/>
      <c r="N110" s="9"/>
      <c r="O110" s="9"/>
      <c r="P110" s="9"/>
      <c r="Q110" s="9"/>
      <c r="R110" s="9"/>
      <c r="S110" s="9"/>
      <c r="T110" s="9"/>
      <c r="U110" s="9"/>
      <c r="V110" s="9"/>
      <c r="W110" s="9"/>
      <c r="X110" s="9"/>
      <c r="Y110" s="9"/>
      <c r="Z110" s="9"/>
      <c r="AA110" s="9"/>
      <c r="AB110" s="9"/>
      <c r="AC110" s="9"/>
    </row>
    <row r="111" spans="2:29" ht="11.25" hidden="1">
      <c r="B111" s="9"/>
      <c r="C111" s="9"/>
      <c r="D111" s="9"/>
      <c r="E111" s="9"/>
      <c r="F111" s="9"/>
      <c r="G111" s="9"/>
      <c r="H111" s="9"/>
      <c r="I111" s="9"/>
      <c r="J111" s="163"/>
      <c r="N111" s="9"/>
      <c r="O111" s="9"/>
      <c r="P111" s="9"/>
      <c r="Q111" s="9"/>
      <c r="R111" s="9"/>
      <c r="S111" s="9"/>
      <c r="T111" s="9"/>
      <c r="U111" s="9"/>
      <c r="V111" s="9"/>
      <c r="W111" s="9"/>
      <c r="X111" s="9"/>
      <c r="Y111" s="9"/>
      <c r="Z111" s="9"/>
      <c r="AA111" s="9"/>
      <c r="AB111" s="9"/>
      <c r="AC111" s="9"/>
    </row>
    <row r="112" spans="2:10" ht="11.25" hidden="1">
      <c r="B112" s="9"/>
      <c r="C112" s="9"/>
      <c r="D112" s="9"/>
      <c r="E112" s="9"/>
      <c r="F112" s="9"/>
      <c r="G112" s="9"/>
      <c r="H112" s="9"/>
      <c r="I112" s="9"/>
      <c r="J112" s="163"/>
    </row>
    <row r="113" spans="2:10" ht="11.25" hidden="1">
      <c r="B113" s="9"/>
      <c r="C113" s="9"/>
      <c r="D113" s="9"/>
      <c r="E113" s="9"/>
      <c r="F113" s="9"/>
      <c r="G113" s="9"/>
      <c r="H113" s="9"/>
      <c r="I113" s="9"/>
      <c r="J113" s="163"/>
    </row>
    <row r="114" spans="2:10" ht="11.25" hidden="1">
      <c r="B114" s="9"/>
      <c r="C114" s="9"/>
      <c r="D114" s="9"/>
      <c r="E114" s="9"/>
      <c r="F114" s="9"/>
      <c r="G114" s="9"/>
      <c r="H114" s="9"/>
      <c r="I114" s="9"/>
      <c r="J114" s="163"/>
    </row>
    <row r="115" spans="2:10" ht="11.25" hidden="1">
      <c r="B115" s="9"/>
      <c r="C115" s="9"/>
      <c r="D115" s="9"/>
      <c r="E115" s="9"/>
      <c r="F115" s="9"/>
      <c r="G115" s="9"/>
      <c r="H115" s="9"/>
      <c r="I115" s="9"/>
      <c r="J115" s="163"/>
    </row>
    <row r="116" spans="2:10" ht="11.25" hidden="1">
      <c r="B116" s="9"/>
      <c r="C116" s="9"/>
      <c r="D116" s="9"/>
      <c r="E116" s="9"/>
      <c r="F116" s="9"/>
      <c r="G116" s="9"/>
      <c r="H116" s="9"/>
      <c r="I116" s="9"/>
      <c r="J116" s="163"/>
    </row>
    <row r="117" spans="2:10" ht="11.25" hidden="1">
      <c r="B117" s="9"/>
      <c r="C117" s="9"/>
      <c r="D117" s="9"/>
      <c r="E117" s="9"/>
      <c r="F117" s="9"/>
      <c r="G117" s="9"/>
      <c r="H117" s="9"/>
      <c r="I117" s="9"/>
      <c r="J117" s="163"/>
    </row>
    <row r="118" spans="2:10" ht="11.25" hidden="1">
      <c r="B118" s="9"/>
      <c r="C118" s="9"/>
      <c r="D118" s="9"/>
      <c r="E118" s="9"/>
      <c r="F118" s="9"/>
      <c r="G118" s="9"/>
      <c r="H118" s="9"/>
      <c r="I118" s="9"/>
      <c r="J118" s="163"/>
    </row>
    <row r="119" spans="2:10" ht="11.25" hidden="1">
      <c r="B119" s="9"/>
      <c r="C119" s="9"/>
      <c r="D119" s="9"/>
      <c r="E119" s="9"/>
      <c r="F119" s="9"/>
      <c r="G119" s="9"/>
      <c r="H119" s="9"/>
      <c r="I119" s="9"/>
      <c r="J119" s="163"/>
    </row>
    <row r="120" spans="2:10" ht="11.25" hidden="1">
      <c r="B120" s="9"/>
      <c r="C120" s="9"/>
      <c r="D120" s="9"/>
      <c r="E120" s="9"/>
      <c r="F120" s="9"/>
      <c r="G120" s="9"/>
      <c r="H120" s="9"/>
      <c r="I120" s="9"/>
      <c r="J120" s="163"/>
    </row>
    <row r="121" spans="2:10" ht="11.25" hidden="1">
      <c r="B121" s="9"/>
      <c r="C121" s="9"/>
      <c r="D121" s="9"/>
      <c r="E121" s="9"/>
      <c r="F121" s="9"/>
      <c r="G121" s="9"/>
      <c r="H121" s="9"/>
      <c r="I121" s="9"/>
      <c r="J121" s="163"/>
    </row>
    <row r="122" spans="2:10" ht="11.25" hidden="1">
      <c r="B122" s="9"/>
      <c r="C122" s="9"/>
      <c r="D122" s="9"/>
      <c r="E122" s="9"/>
      <c r="F122" s="9"/>
      <c r="G122" s="9"/>
      <c r="H122" s="9"/>
      <c r="I122" s="9"/>
      <c r="J122" s="163"/>
    </row>
    <row r="123" spans="2:10" ht="11.25" hidden="1">
      <c r="B123" s="9"/>
      <c r="C123" s="9"/>
      <c r="D123" s="9"/>
      <c r="E123" s="9"/>
      <c r="F123" s="9"/>
      <c r="G123" s="9"/>
      <c r="H123" s="9"/>
      <c r="I123" s="9"/>
      <c r="J123" s="163"/>
    </row>
    <row r="124" ht="11.25" hidden="1"/>
    <row r="125" ht="9.75" customHeight="1" hidden="1"/>
    <row r="126" ht="11.25" hidden="1"/>
    <row r="127" ht="11.25" hidden="1"/>
    <row r="128" ht="11.25" hidden="1">
      <c r="M128" s="10">
        <v>4</v>
      </c>
    </row>
  </sheetData>
  <sheetProtection sheet="1" selectLockedCells="1"/>
  <mergeCells count="20">
    <mergeCell ref="I7:J7"/>
    <mergeCell ref="I8:J8"/>
    <mergeCell ref="I11:J11"/>
    <mergeCell ref="C8:D8"/>
    <mergeCell ref="E11:F11"/>
    <mergeCell ref="E7:F7"/>
    <mergeCell ref="E8:F8"/>
    <mergeCell ref="G7:H7"/>
    <mergeCell ref="G8:H8"/>
    <mergeCell ref="G11:H11"/>
    <mergeCell ref="B4:L4"/>
    <mergeCell ref="B3:L3"/>
    <mergeCell ref="K7:L7"/>
    <mergeCell ref="K8:L8"/>
    <mergeCell ref="K11:L11"/>
    <mergeCell ref="C23:K26"/>
    <mergeCell ref="B10:L10"/>
    <mergeCell ref="C11:D11"/>
    <mergeCell ref="C6:D6"/>
    <mergeCell ref="C7:D7"/>
  </mergeCells>
  <conditionalFormatting sqref="G14:H21">
    <cfRule type="expression" priority="19" dxfId="140" stopIfTrue="1">
      <formula>IF($C$6&gt;=3,TRUE,FALSE)</formula>
    </cfRule>
  </conditionalFormatting>
  <conditionalFormatting sqref="I14:J21">
    <cfRule type="expression" priority="20" dxfId="140" stopIfTrue="1">
      <formula>IF($C$6&gt;=4,TRUE,FALSE)</formula>
    </cfRule>
  </conditionalFormatting>
  <conditionalFormatting sqref="K14:L21">
    <cfRule type="expression" priority="21" dxfId="140" stopIfTrue="1">
      <formula>IF($C$6=5,TRUE,FALSE)</formula>
    </cfRule>
  </conditionalFormatting>
  <conditionalFormatting sqref="E14:F21">
    <cfRule type="expression" priority="22" dxfId="140" stopIfTrue="1">
      <formula>IF($C$6&gt;=2,TRUE,FALSE)</formula>
    </cfRule>
  </conditionalFormatting>
  <conditionalFormatting sqref="E8:F8 E22:F22">
    <cfRule type="expression" priority="23" dxfId="142" stopIfTrue="1">
      <formula>IF($C$6&gt;=2,TRUE,FALSE)</formula>
    </cfRule>
  </conditionalFormatting>
  <conditionalFormatting sqref="G8:H8 G22:H22">
    <cfRule type="expression" priority="24" dxfId="142" stopIfTrue="1">
      <formula>IF($C$6&gt;=3,TRUE,FALSE)</formula>
    </cfRule>
  </conditionalFormatting>
  <conditionalFormatting sqref="I8:J8 I22:J22">
    <cfRule type="expression" priority="25" dxfId="142" stopIfTrue="1">
      <formula>IF($C$6&gt;=4,TRUE,FALSE)</formula>
    </cfRule>
  </conditionalFormatting>
  <conditionalFormatting sqref="K8:L8 K22:L22">
    <cfRule type="expression" priority="26" dxfId="142" stopIfTrue="1">
      <formula>IF($C$6=5,TRUE,FALSE)</formula>
    </cfRule>
  </conditionalFormatting>
  <conditionalFormatting sqref="E7:F7 E11:F11 E13 F13">
    <cfRule type="expression" priority="4" dxfId="147" stopIfTrue="1">
      <formula>IF($C$6&gt;=2,TRUE,FALSE)</formula>
    </cfRule>
  </conditionalFormatting>
  <conditionalFormatting sqref="G7:H7 G11:H11 G13 H13">
    <cfRule type="expression" priority="3" dxfId="147" stopIfTrue="1">
      <formula>IF($C$6&gt;=3,TRUE,FALSE)</formula>
    </cfRule>
  </conditionalFormatting>
  <conditionalFormatting sqref="I7:J7 I11:J11 I13 J13">
    <cfRule type="expression" priority="2" dxfId="147" stopIfTrue="1">
      <formula>IF($C$6&gt;=4,TRUE,FALSE)</formula>
    </cfRule>
  </conditionalFormatting>
  <conditionalFormatting sqref="K7:L7 K11:L11 K13 L13">
    <cfRule type="expression" priority="1" dxfId="147" stopIfTrue="1">
      <formula>IF($C$6=5,TRUE,FALSE)</formula>
    </cfRule>
  </conditionalFormatting>
  <dataValidations count="22">
    <dataValidation errorStyle="warning" type="custom" showInputMessage="1" showErrorMessage="1" promptTitle="Total in facility" prompt="Total reported while in agency program/facility." errorTitle="Data Validation" error="The total number of students reported must not exceed the unduplicated count." sqref="C22">
      <formula1>AND(LEN(C22)&gt;0,C$22&lt;=C$8)</formula1>
    </dataValidation>
    <dataValidation errorStyle="warning" showInputMessage="1" showErrorMessage="1" promptTitle="Total in facility" prompt="Total reported while in agency program/facility." errorTitle="Data Validation" error="The total number of students reported must not exceed the unduplicated count." sqref="F22:L22"/>
    <dataValidation errorStyle="warning" showInputMessage="1" showErrorMessage="1" promptTitle="Enrolled Local School District" prompt="Indicate the number of students who enrolled in their local school districts while enrolled in the agency program/facility." errorTitle="Data Validation" error="The number of students who enrolled in their local school districts must not exceed the unduplicated count." sqref="E13"/>
    <dataValidation errorStyle="warning" showInputMessage="1" showErrorMessage="1" promptTitle="Enrolled Local School District" prompt="Indicate the number of students who enrolled in their local school districts within 90 calendar days after exiting the agency program/facility." errorTitle="Data Validation" error="The number of students who enrolled in their local school districts must not exceed the unduplicated count." sqref="F13"/>
    <dataValidation errorStyle="warning" showInputMessage="1" showErrorMessage="1" promptTitle="Enrolled Local School District" prompt="Indicate the number of students who enrolled in their local school districts while enrolled in the agency program/facility." errorTitle="Data Validation" error="The number of students who enrolled in their local school districts must not exceed the unduplicated count." sqref="C13"/>
    <dataValidation errorStyle="warning" showInputMessage="1" showErrorMessage="1" promptTitle="Enrolled Local School District" prompt="Indicate the number of students who enrolled in their local school districts within 90 calendar days after exiting the agency program/facility." errorTitle="Data Validation" error="The number of students who enrolled in their local school districts must not exceed the unduplicated count." sqref="D13"/>
    <dataValidation errorStyle="warning" type="custom" showInputMessage="1" showErrorMessage="1" promptTitle="Total in facility" prompt="Total reported while in agency program/facility." errorTitle="Data Validation" error="The total number of students reported must not exceed the unduplicated count." sqref="D22">
      <formula1>AND(LEN(D22)&gt;0,D$22&lt;=C$8)</formula1>
    </dataValidation>
    <dataValidation errorStyle="warning" type="custom" showInputMessage="1" showErrorMessage="1" promptTitle="Enrolled Local School District" prompt="Indicate the number of students who enrolled in their local school districts within 90 calendar days after exiting the agency program/facility." errorTitle="Data Validation" error="The number of students who enrolled in their local school districts must not exceed the unduplicated count." sqref="D14">
      <formula1>AND(LEN(D14)&gt;0,D$14&lt;=C$8)</formula1>
    </dataValidation>
    <dataValidation errorStyle="warning" type="custom" showInputMessage="1" showErrorMessage="1" promptTitle="Earned HS Credit" prompt="Indicate the number of students who earned HS course credit while enrolled in the agency program/facility." errorTitle="Data Validation" error="The number of students earning HS credit must not exceed the unduplicated count." sqref="C15">
      <formula1>AND(LEN(C15)&gt;0,C$15&lt;=C$8)</formula1>
    </dataValidation>
    <dataValidation errorStyle="warning" type="custom" showInputMessage="1" showErrorMessage="1" promptTitle="Earned HS Credit" prompt="Indicate the number of students who earned HS course credit within 90 calendar days after exiting the agency program/facility." errorTitle="Data Validation" error="The number of students earning HS credit must not exceed the unduplicated count." sqref="D15">
      <formula1>AND(LEN(D15)&gt;0,D$15&lt;=C$8)</formula1>
    </dataValidation>
    <dataValidation errorStyle="warning" type="custom" showInputMessage="1" showErrorMessage="1" promptTitle="GED Program" prompt="Indicate the number of students who enrolled in a GED while enrolled in the agency program/facility." errorTitle="Data Validation" error="The number of students who enrolled in a GED program must not exceed the unduplicated count." sqref="C16">
      <formula1>AND(LEN(C16)&gt;0,C$16&lt;=C$8)</formula1>
    </dataValidation>
    <dataValidation errorStyle="warning" type="custom" showInputMessage="1" showErrorMessage="1" promptTitle="GED Program" prompt="Indicate the number of students who enrolled in a GED within 90 calendar days after exiting the agency program/facility." errorTitle="Data Validation" error="The number of students who enrolled in a GED program must not exceed the unduplicated count." sqref="D16">
      <formula1>AND(LEN(D16)&gt;0,D$16&lt;=C$8)</formula1>
    </dataValidation>
    <dataValidation errorStyle="warning" type="custom" showInputMessage="1" showErrorMessage="1" promptTitle="Earned a GED" prompt="Indicate the number of students who earned a GED while enrolled in the agency program/facility." errorTitle="Data Validation" error="The number of students who earned a GED must not exceed the unduplicated count." sqref="C17">
      <formula1>AND(LEN(C17)&gt;0,C$17&lt;=C$8)</formula1>
    </dataValidation>
    <dataValidation errorStyle="warning" type="custom" showInputMessage="1" showErrorMessage="1" promptTitle="Earned a GED" prompt="Indicate the number of students who earned a GED within 90 calendar days after exiting the agency program/facility." errorTitle="Data Validation" error="The number of students who earned a GED must not exceed the unduplicated count." sqref="D17">
      <formula1>AND(LEN(D17)&gt;0,D$17&lt;=C$8)</formula1>
    </dataValidation>
    <dataValidation errorStyle="warning" type="custom" showInputMessage="1" showErrorMessage="1" promptTitle="Earned a HS Diploma" prompt="Indicate the number of students who earned a high school diploma while enrolled in the agency program/facility." errorTitle="Data Validation" error="The number of students who earned a high school diploma must not exceed the unduplicated count." sqref="C18">
      <formula1>AND(LEN(C18)&gt;0,C$18&lt;=C$8)</formula1>
    </dataValidation>
    <dataValidation errorStyle="warning" type="custom" showInputMessage="1" showErrorMessage="1" promptTitle="Earned a HS Diploma" prompt="Indicate the number of students who earned a high school diploma within 90 calendar days after exiting the agency program/facility." errorTitle="Data Validation" error="The number of students who earned a high school diploma must not exceed the unduplicated count." sqref="D18">
      <formula1>AND(LEN(D18)&gt;0,D$18&lt;=C$8)</formula1>
    </dataValidation>
    <dataValidation errorStyle="warning" type="custom" showInputMessage="1" showErrorMessage="1" promptTitle="Postsecondary Ed" prompt="Indicate the number of students who were accepted or enrolled into postsecondary education while enrolled in the agency program/facility." errorTitle="Data Validation" error="The number of students who were accepted into postsecondary education must not exceed the unduplicated count." sqref="C19">
      <formula1>AND(LEN(C19)&gt;0,C$19&lt;=C$8)</formula1>
    </dataValidation>
    <dataValidation errorStyle="warning" type="custom" showInputMessage="1" showErrorMessage="1" promptTitle="Postsecondary Ed" prompt="Indicate the number of students who were accepted or enrolled into postsecondary education within 90 calendar days after exiting the agency program/facility." errorTitle="Data Validation" error="The number of students who were accepted into postsecondary education must not exceed the unduplicated count." sqref="D19">
      <formula1>AND(LEN(D19)&gt;0,D$19&lt;=C$8)</formula1>
    </dataValidation>
    <dataValidation errorStyle="warning" type="custom" showInputMessage="1" showErrorMessage="1" promptTitle="Job Training" prompt="Indicate the number of students who were enrolled in job training courses/programs while enrolled in the agency program/facility." errorTitle="Data Validation" error="The number of students who were enrolled in job training courses/programs must not exceed the unduplicated count." sqref="C20">
      <formula1>AND(LEN(C20)&gt;0,C$20&lt;=C$8)</formula1>
    </dataValidation>
    <dataValidation errorStyle="warning" type="custom" showInputMessage="1" showErrorMessage="1" promptTitle="Job Training" prompt="Indicate the number of students who were enrolled in job training courses/programs within 90 calendar days after exiting the agency program/facility." errorTitle="Data Validation" error="The number of students who were enrolled in job training courses/programs must not exceed the unduplicated count." sqref="D20">
      <formula1>AND(LEN(D20)&gt;0,D$20&lt;=C$8)</formula1>
    </dataValidation>
    <dataValidation errorStyle="warning" type="custom" showInputMessage="1" showErrorMessage="1" promptTitle="Obtained Employment" prompt="Indicate the number of students who obtained employment while enrolled in the agency program/facility." errorTitle="Data Validation" error="The number of students who obtained employment must not exceed the unduplicated count." sqref="C21">
      <formula1>AND(LEN(C21)&gt;0,C$21&lt;=C$8)</formula1>
    </dataValidation>
    <dataValidation errorStyle="warning" type="custom" showInputMessage="1" showErrorMessage="1" promptTitle="Obtained Employment" prompt="Indicate the number of students who obtained employment within 90 calendar days after exiting the agency program/facility." errorTitle="Data Validation" error="The number of students who obtained employment must not exceed the unduplicated count." sqref="D21">
      <formula1>AND(LEN(D21)&gt;0,D$21&lt;=C$8)</formula1>
    </dataValidation>
  </dataValidations>
  <printOptions/>
  <pageMargins left="0.25" right="0.25" top="0.75" bottom="0.75" header="0.3" footer="0.3"/>
  <pageSetup fitToHeight="1" fitToWidth="1" horizontalDpi="600" verticalDpi="600" orientation="portrait" scale="98" r:id="rId2"/>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IV122"/>
  <sheetViews>
    <sheetView showGridLines="0" showRowColHeaders="0" zoomScale="90" zoomScaleNormal="90" zoomScalePageLayoutView="0" workbookViewId="0" topLeftCell="A1">
      <selection activeCell="C14" sqref="C14"/>
    </sheetView>
  </sheetViews>
  <sheetFormatPr defaultColWidth="0" defaultRowHeight="12.75" zeroHeight="1"/>
  <cols>
    <col min="1" max="1" width="3.7109375" style="10" customWidth="1"/>
    <col min="2" max="2" width="52.140625" style="10" customWidth="1"/>
    <col min="3" max="12" width="8.7109375" style="10" customWidth="1"/>
    <col min="13" max="13" width="3.7109375" style="10" customWidth="1"/>
    <col min="14" max="29" width="9.140625" style="10" hidden="1" customWidth="1"/>
    <col min="30" max="16384" width="0" style="10" hidden="1" customWidth="1"/>
  </cols>
  <sheetData>
    <row r="1" spans="1:256" ht="20.25">
      <c r="A1" s="11"/>
      <c r="B1" s="5" t="s">
        <v>0</v>
      </c>
      <c r="C1" s="6"/>
      <c r="D1" s="6"/>
      <c r="E1" s="7"/>
      <c r="F1" s="7"/>
      <c r="G1" s="88"/>
      <c r="H1" s="8"/>
      <c r="I1" s="8"/>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2:48" ht="13.5" customHeight="1">
      <c r="B2" s="235" t="s">
        <v>23</v>
      </c>
      <c r="C2" s="236"/>
      <c r="D2" s="236"/>
      <c r="E2" s="236"/>
      <c r="F2" s="236"/>
      <c r="G2" s="236"/>
      <c r="H2" s="236"/>
      <c r="I2" s="26"/>
      <c r="J2" s="230"/>
      <c r="K2" s="230"/>
      <c r="L2" s="230"/>
      <c r="M2" s="230"/>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row>
    <row r="3" spans="2:256" ht="79.5" customHeight="1">
      <c r="B3" s="237"/>
      <c r="C3" s="238"/>
      <c r="D3" s="238"/>
      <c r="E3" s="238"/>
      <c r="F3" s="238"/>
      <c r="G3" s="238"/>
      <c r="H3" s="239"/>
      <c r="I3" s="9"/>
      <c r="J3" s="231"/>
      <c r="K3" s="231"/>
      <c r="L3" s="231"/>
      <c r="M3" s="231"/>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2:33" ht="100.5" customHeight="1">
      <c r="B4" s="240"/>
      <c r="C4" s="241"/>
      <c r="D4" s="242"/>
      <c r="E4" s="242"/>
      <c r="F4" s="242"/>
      <c r="G4" s="242"/>
      <c r="H4" s="239"/>
      <c r="I4" s="9"/>
      <c r="J4" s="231"/>
      <c r="K4" s="231"/>
      <c r="L4" s="231"/>
      <c r="M4" s="231"/>
      <c r="P4" s="9"/>
      <c r="Q4" s="9"/>
      <c r="R4" s="9"/>
      <c r="S4" s="9"/>
      <c r="T4" s="9"/>
      <c r="U4" s="9"/>
      <c r="V4" s="9"/>
      <c r="W4" s="9"/>
      <c r="X4" s="9"/>
      <c r="Y4" s="9"/>
      <c r="Z4" s="9"/>
      <c r="AA4" s="9"/>
      <c r="AB4" s="9"/>
      <c r="AC4" s="9"/>
      <c r="AD4" s="9"/>
      <c r="AE4" s="9"/>
      <c r="AF4" s="9"/>
      <c r="AG4" s="9"/>
    </row>
    <row r="5" spans="2:33" ht="15" customHeight="1" thickBot="1">
      <c r="B5" s="237"/>
      <c r="C5" s="241"/>
      <c r="D5" s="241"/>
      <c r="E5" s="241"/>
      <c r="F5" s="241"/>
      <c r="G5" s="241"/>
      <c r="H5" s="239"/>
      <c r="I5" s="9"/>
      <c r="J5" s="231"/>
      <c r="K5" s="231"/>
      <c r="L5" s="231"/>
      <c r="M5" s="231"/>
      <c r="P5" s="9"/>
      <c r="Q5" s="9"/>
      <c r="R5" s="9"/>
      <c r="S5" s="9"/>
      <c r="T5" s="9"/>
      <c r="U5" s="9"/>
      <c r="V5" s="9"/>
      <c r="W5" s="9"/>
      <c r="X5" s="9"/>
      <c r="Y5" s="9"/>
      <c r="Z5" s="9"/>
      <c r="AA5" s="9"/>
      <c r="AB5" s="9"/>
      <c r="AC5" s="9"/>
      <c r="AD5" s="9"/>
      <c r="AE5" s="9"/>
      <c r="AF5" s="9"/>
      <c r="AG5" s="9"/>
    </row>
    <row r="6" spans="2:33" ht="25.5" customHeight="1" thickBot="1">
      <c r="B6" s="388" t="s">
        <v>100</v>
      </c>
      <c r="C6" s="389"/>
      <c r="D6" s="389"/>
      <c r="E6" s="389"/>
      <c r="F6" s="389"/>
      <c r="G6" s="390"/>
      <c r="H6" s="9"/>
      <c r="J6" s="231"/>
      <c r="K6" s="231"/>
      <c r="L6" s="231"/>
      <c r="M6" s="231"/>
      <c r="O6" s="9"/>
      <c r="P6" s="9"/>
      <c r="Q6" s="9"/>
      <c r="R6" s="9"/>
      <c r="S6" s="9"/>
      <c r="T6" s="9"/>
      <c r="U6" s="9"/>
      <c r="V6" s="9"/>
      <c r="W6" s="9"/>
      <c r="X6" s="9"/>
      <c r="Y6" s="9"/>
      <c r="Z6" s="9"/>
      <c r="AA6" s="9"/>
      <c r="AB6" s="9"/>
      <c r="AC6" s="9"/>
      <c r="AD6" s="9"/>
      <c r="AE6" s="9"/>
      <c r="AF6" s="9"/>
      <c r="AG6" s="9"/>
    </row>
    <row r="7" spans="2:13" ht="12.75" customHeight="1" hidden="1">
      <c r="B7" s="90"/>
      <c r="C7" s="90"/>
      <c r="J7" s="232"/>
      <c r="K7" s="232"/>
      <c r="L7" s="232"/>
      <c r="M7" s="232"/>
    </row>
    <row r="8" spans="4:33" ht="12">
      <c r="D8" s="77"/>
      <c r="E8" s="77"/>
      <c r="F8" s="77"/>
      <c r="G8" s="77"/>
      <c r="H8" s="13"/>
      <c r="I8" s="13"/>
      <c r="J8" s="233"/>
      <c r="K8" s="233"/>
      <c r="L8" s="233"/>
      <c r="M8" s="234"/>
      <c r="N8" s="9"/>
      <c r="O8" s="9"/>
      <c r="AC8" s="9"/>
      <c r="AD8" s="9"/>
      <c r="AE8" s="9"/>
      <c r="AF8" s="9"/>
      <c r="AG8" s="9"/>
    </row>
    <row r="9" spans="2:33" ht="12">
      <c r="B9" s="28" t="s">
        <v>11</v>
      </c>
      <c r="C9" s="99">
        <f>'2.4.1.1 Programs and Facilities'!$H$7</f>
        <v>1</v>
      </c>
      <c r="D9" s="14"/>
      <c r="E9" s="14"/>
      <c r="F9" s="14"/>
      <c r="G9" s="14"/>
      <c r="H9" s="14"/>
      <c r="I9" s="14"/>
      <c r="J9" s="14"/>
      <c r="K9" s="14"/>
      <c r="L9" s="14"/>
      <c r="M9" s="9"/>
      <c r="N9" s="9"/>
      <c r="O9" s="9"/>
      <c r="AC9" s="9"/>
      <c r="AD9" s="9"/>
      <c r="AE9" s="9"/>
      <c r="AF9" s="9"/>
      <c r="AG9" s="9"/>
    </row>
    <row r="10" spans="2:14" ht="25.5" customHeight="1" thickBot="1">
      <c r="B10" s="15"/>
      <c r="C10" s="393">
        <f>'2.4.1.1 Programs and Facilities'!$C$12</f>
        <v>0</v>
      </c>
      <c r="D10" s="394"/>
      <c r="E10" s="395">
        <f>IF($C$9&lt;2,"",'2.4.1.1 Programs and Facilities'!$D$12)</f>
      </c>
      <c r="F10" s="392"/>
      <c r="G10" s="391">
        <f>IF($C$9&lt;3,"",'2.4.1.1 Programs and Facilities'!$E$12)</f>
      </c>
      <c r="H10" s="392"/>
      <c r="I10" s="391">
        <f>IF($C$9&lt;4,"",'2.4.1.1 Programs and Facilities'!$F$12)</f>
      </c>
      <c r="J10" s="392"/>
      <c r="K10" s="391">
        <f>IF($C$9&lt;5,"",'2.4.1.1 Programs and Facilities'!$G$12)</f>
      </c>
      <c r="L10" s="392"/>
      <c r="M10" s="9"/>
      <c r="N10" s="9"/>
    </row>
    <row r="11" spans="3:14" s="17" customFormat="1" ht="12.75" customHeight="1" hidden="1">
      <c r="C11" s="100">
        <f>C10</f>
        <v>0</v>
      </c>
      <c r="D11" s="100" t="str">
        <f>C10&amp;" "</f>
        <v>0 </v>
      </c>
      <c r="E11" s="18">
        <f>E10</f>
      </c>
      <c r="F11" s="18" t="str">
        <f>E10&amp;" "</f>
        <v> </v>
      </c>
      <c r="G11" s="18">
        <f>G10</f>
      </c>
      <c r="H11" s="18" t="str">
        <f>G10&amp;" "</f>
        <v> </v>
      </c>
      <c r="I11" s="18">
        <f>I10</f>
      </c>
      <c r="J11" s="18" t="str">
        <f>I10&amp;" "</f>
        <v> </v>
      </c>
      <c r="K11" s="18">
        <f>K10</f>
      </c>
      <c r="L11" s="18" t="str">
        <f>K10&amp;" "</f>
        <v> </v>
      </c>
      <c r="N11" s="9"/>
    </row>
    <row r="12" spans="2:14" ht="35.25" customHeight="1">
      <c r="B12" s="396" t="s">
        <v>218</v>
      </c>
      <c r="C12" s="305" t="s">
        <v>24</v>
      </c>
      <c r="D12" s="81">
        <f>'2.4.1.2 Students Served'!D$11</f>
        <v>0</v>
      </c>
      <c r="E12" s="101">
        <f>IF($C$9&lt;2,"","Long-term Students:")</f>
      </c>
      <c r="F12" s="80">
        <f>IF($C$9&lt;2,"",'2.4.1.2 Students Served'!E$8)</f>
      </c>
      <c r="G12" s="101">
        <f>IF($C$9&lt;3,"","Long-term Students:")</f>
      </c>
      <c r="H12" s="80">
        <f>IF($C$9&lt;3,"",'2.4.1.2 Students Served'!F$8)</f>
      </c>
      <c r="I12" s="101">
        <f>IF($C$9&lt;4,"","Long-term Students:")</f>
      </c>
      <c r="J12" s="80">
        <f>IF($C$9&lt;4,"",'2.4.1.2 Students Served'!G$8)</f>
      </c>
      <c r="K12" s="101">
        <f>IF($C$9&lt;5,"","Long-term Students:")</f>
      </c>
      <c r="L12" s="80">
        <f>IF($C$9&lt;5,"",'2.4.1.2 Students Served'!H$8)</f>
      </c>
      <c r="M12" s="9"/>
      <c r="N12" s="9"/>
    </row>
    <row r="13" spans="2:14" ht="12.75" customHeight="1" thickBot="1">
      <c r="B13" s="397"/>
      <c r="C13" s="306" t="s">
        <v>7</v>
      </c>
      <c r="D13" s="306" t="s">
        <v>8</v>
      </c>
      <c r="E13" s="19">
        <f>IF($C$9&lt;2,"","Reading")</f>
      </c>
      <c r="F13" s="20">
        <f>IF($C$9&lt;2,"","Math")</f>
      </c>
      <c r="G13" s="20">
        <f>IF($C$9&lt;3,"","Reading")</f>
      </c>
      <c r="H13" s="20">
        <f>IF($C$9&lt;3,"","Math")</f>
      </c>
      <c r="I13" s="20">
        <f>IF($C$9&lt;4,"","Reading")</f>
      </c>
      <c r="J13" s="20">
        <f>IF($C$9&lt;4,"","Math")</f>
      </c>
      <c r="K13" s="20">
        <f>IF($C$9&lt;5,"","Reading")</f>
      </c>
      <c r="L13" s="20">
        <f>IF($C$9&lt;5,"","Math")</f>
      </c>
      <c r="M13" s="9"/>
      <c r="N13" s="9"/>
    </row>
    <row r="14" spans="2:14" ht="30" customHeight="1">
      <c r="B14" s="304" t="s">
        <v>217</v>
      </c>
      <c r="C14" s="111"/>
      <c r="D14" s="111"/>
      <c r="E14" s="210"/>
      <c r="F14" s="208"/>
      <c r="G14" s="208"/>
      <c r="H14" s="208"/>
      <c r="I14" s="208"/>
      <c r="J14" s="208"/>
      <c r="K14" s="208"/>
      <c r="L14" s="208"/>
      <c r="M14" s="9"/>
      <c r="N14" s="9"/>
    </row>
    <row r="15" spans="2:14" ht="30" customHeight="1">
      <c r="B15" s="22" t="s">
        <v>216</v>
      </c>
      <c r="C15" s="111"/>
      <c r="D15" s="111"/>
      <c r="E15" s="210"/>
      <c r="F15" s="208"/>
      <c r="G15" s="208"/>
      <c r="H15" s="208"/>
      <c r="I15" s="208"/>
      <c r="J15" s="208"/>
      <c r="K15" s="208"/>
      <c r="L15" s="208"/>
      <c r="M15" s="9"/>
      <c r="N15" s="9"/>
    </row>
    <row r="16" spans="2:14" ht="30" customHeight="1">
      <c r="B16" s="21" t="s">
        <v>215</v>
      </c>
      <c r="C16" s="111"/>
      <c r="D16" s="111"/>
      <c r="E16" s="197"/>
      <c r="F16" s="208"/>
      <c r="G16" s="208"/>
      <c r="H16" s="208"/>
      <c r="I16" s="208"/>
      <c r="J16" s="208"/>
      <c r="K16" s="208"/>
      <c r="L16" s="208"/>
      <c r="M16" s="9"/>
      <c r="N16" s="9"/>
    </row>
    <row r="17" spans="2:14" ht="30" customHeight="1">
      <c r="B17" s="295" t="s">
        <v>214</v>
      </c>
      <c r="C17" s="111"/>
      <c r="D17" s="111"/>
      <c r="E17" s="210"/>
      <c r="F17" s="208"/>
      <c r="G17" s="208"/>
      <c r="H17" s="208"/>
      <c r="I17" s="208"/>
      <c r="J17" s="208"/>
      <c r="K17" s="208"/>
      <c r="L17" s="208"/>
      <c r="M17" s="9"/>
      <c r="N17" s="9"/>
    </row>
    <row r="18" spans="2:14" ht="12">
      <c r="B18" s="89"/>
      <c r="C18" s="112">
        <f>SUM(C14:C17)</f>
        <v>0</v>
      </c>
      <c r="D18" s="113">
        <f>SUM(D14:D17)</f>
        <v>0</v>
      </c>
      <c r="E18" s="114">
        <f>IF($C$9&lt;2,"",SUM(E14:E17))</f>
      </c>
      <c r="F18" s="115">
        <f>IF($C$9&lt;2,"",SUM(F14:F17))</f>
      </c>
      <c r="G18" s="115">
        <f>IF($C$9&lt;3,"",SUM(G14:G17))</f>
      </c>
      <c r="H18" s="115">
        <f>IF($C$9&lt;3,"",SUM(H14:H17))</f>
      </c>
      <c r="I18" s="115">
        <f>IF($C$9&lt;4,"",SUM(I14:I17))</f>
      </c>
      <c r="J18" s="115">
        <f>IF($C$9&lt;4,"",SUM(J14:J17))</f>
      </c>
      <c r="K18" s="115">
        <f>IF($C$9&lt;5,"",SUM(K14:K17))</f>
      </c>
      <c r="L18" s="115">
        <f>IF($C$9&lt;5,"",SUM(L14:L17))</f>
      </c>
      <c r="M18" s="9"/>
      <c r="N18" s="9"/>
    </row>
    <row r="19" spans="1:20" ht="11.25">
      <c r="A19" s="23"/>
      <c r="B19" s="24"/>
      <c r="C19" s="24"/>
      <c r="D19" s="9"/>
      <c r="E19" s="9"/>
      <c r="F19" s="9"/>
      <c r="G19" s="9"/>
      <c r="H19" s="9"/>
      <c r="I19" s="9"/>
      <c r="J19" s="9"/>
      <c r="K19" s="9"/>
      <c r="L19" s="9"/>
      <c r="M19" s="9"/>
      <c r="N19" s="9"/>
      <c r="O19" s="9"/>
      <c r="P19" s="9"/>
      <c r="Q19" s="9"/>
      <c r="R19" s="9"/>
      <c r="S19" s="9"/>
      <c r="T19" s="9"/>
    </row>
    <row r="20" spans="1:20" ht="15.75" customHeight="1">
      <c r="A20" s="23"/>
      <c r="B20" s="12"/>
      <c r="C20" s="29"/>
      <c r="D20" s="39"/>
      <c r="E20" s="39"/>
      <c r="F20" s="39"/>
      <c r="G20" s="39"/>
      <c r="H20" s="39"/>
      <c r="I20" s="39"/>
      <c r="J20" s="39"/>
      <c r="K20" s="39"/>
      <c r="L20" s="39"/>
      <c r="M20" s="9"/>
      <c r="N20" s="9"/>
      <c r="O20" s="9"/>
      <c r="P20" s="9"/>
      <c r="Q20" s="9"/>
      <c r="R20" s="9"/>
      <c r="S20" s="9"/>
      <c r="T20" s="9"/>
    </row>
    <row r="21" spans="1:20" ht="12">
      <c r="A21" s="23"/>
      <c r="B21" s="109" t="s">
        <v>35</v>
      </c>
      <c r="C21" s="317"/>
      <c r="D21" s="318"/>
      <c r="E21" s="318"/>
      <c r="F21" s="318"/>
      <c r="G21" s="318"/>
      <c r="H21" s="382"/>
      <c r="I21" s="382"/>
      <c r="J21" s="382"/>
      <c r="K21" s="382"/>
      <c r="L21" s="383"/>
      <c r="M21" s="8"/>
      <c r="N21" s="9"/>
      <c r="O21" s="9"/>
      <c r="P21" s="9"/>
      <c r="Q21" s="9"/>
      <c r="R21" s="9"/>
      <c r="S21" s="9"/>
      <c r="T21" s="9"/>
    </row>
    <row r="22" spans="1:20" ht="11.25">
      <c r="A22" s="23"/>
      <c r="B22" s="12"/>
      <c r="C22" s="320"/>
      <c r="D22" s="321"/>
      <c r="E22" s="321"/>
      <c r="F22" s="321"/>
      <c r="G22" s="321"/>
      <c r="H22" s="384"/>
      <c r="I22" s="384"/>
      <c r="J22" s="384"/>
      <c r="K22" s="384"/>
      <c r="L22" s="385"/>
      <c r="M22" s="8"/>
      <c r="N22" s="9"/>
      <c r="O22" s="9"/>
      <c r="P22" s="9"/>
      <c r="Q22" s="9"/>
      <c r="R22" s="9"/>
      <c r="S22" s="9"/>
      <c r="T22" s="9"/>
    </row>
    <row r="23" spans="1:20" ht="11.25">
      <c r="A23" s="23"/>
      <c r="B23" s="12"/>
      <c r="C23" s="320"/>
      <c r="D23" s="321"/>
      <c r="E23" s="321"/>
      <c r="F23" s="321"/>
      <c r="G23" s="321"/>
      <c r="H23" s="384"/>
      <c r="I23" s="384"/>
      <c r="J23" s="384"/>
      <c r="K23" s="384"/>
      <c r="L23" s="385"/>
      <c r="M23" s="8"/>
      <c r="N23" s="9"/>
      <c r="O23" s="9"/>
      <c r="P23" s="9"/>
      <c r="Q23" s="9"/>
      <c r="R23" s="9"/>
      <c r="S23" s="9"/>
      <c r="T23" s="9"/>
    </row>
    <row r="24" spans="1:20" ht="11.25">
      <c r="A24" s="23"/>
      <c r="B24" s="12"/>
      <c r="C24" s="323"/>
      <c r="D24" s="324"/>
      <c r="E24" s="324"/>
      <c r="F24" s="324"/>
      <c r="G24" s="324"/>
      <c r="H24" s="386"/>
      <c r="I24" s="386"/>
      <c r="J24" s="386"/>
      <c r="K24" s="386"/>
      <c r="L24" s="387"/>
      <c r="M24" s="8"/>
      <c r="N24" s="9"/>
      <c r="O24" s="9"/>
      <c r="P24" s="9"/>
      <c r="Q24" s="9"/>
      <c r="R24" s="9"/>
      <c r="S24" s="9"/>
      <c r="T24" s="9"/>
    </row>
    <row r="25" spans="1:20" ht="11.25">
      <c r="A25" s="23"/>
      <c r="B25" s="12"/>
      <c r="C25" s="12"/>
      <c r="D25" s="12"/>
      <c r="E25" s="12"/>
      <c r="F25" s="12"/>
      <c r="G25" s="12"/>
      <c r="H25" s="12"/>
      <c r="I25" s="12"/>
      <c r="J25" s="12"/>
      <c r="K25" s="12"/>
      <c r="L25" s="12"/>
      <c r="M25" s="9"/>
      <c r="N25" s="9"/>
      <c r="O25" s="9"/>
      <c r="P25" s="9"/>
      <c r="Q25" s="9"/>
      <c r="R25" s="9"/>
      <c r="S25" s="9"/>
      <c r="T25" s="9"/>
    </row>
    <row r="26" spans="1:20" ht="11.25">
      <c r="A26" s="9"/>
      <c r="B26" s="9"/>
      <c r="C26" s="9"/>
      <c r="D26" s="9"/>
      <c r="E26" s="9"/>
      <c r="F26" s="9"/>
      <c r="G26" s="9"/>
      <c r="H26" s="9"/>
      <c r="I26" s="9"/>
      <c r="J26" s="9"/>
      <c r="L26" s="110" t="s">
        <v>122</v>
      </c>
      <c r="M26" s="9">
        <v>0</v>
      </c>
      <c r="N26" s="9"/>
      <c r="O26" s="9"/>
      <c r="P26" s="9"/>
      <c r="Q26" s="9"/>
      <c r="R26" s="9"/>
      <c r="S26" s="9"/>
      <c r="T26" s="9"/>
    </row>
    <row r="27" spans="1:20" ht="11.25" hidden="1">
      <c r="A27" s="9"/>
      <c r="B27" s="9"/>
      <c r="C27" s="9"/>
      <c r="D27" s="9"/>
      <c r="E27" s="9"/>
      <c r="F27" s="9"/>
      <c r="G27" s="9"/>
      <c r="H27" s="9"/>
      <c r="I27" s="9"/>
      <c r="J27" s="9"/>
      <c r="K27" s="9"/>
      <c r="L27" s="9"/>
      <c r="M27" s="9"/>
      <c r="N27" s="9"/>
      <c r="O27" s="9"/>
      <c r="P27" s="9"/>
      <c r="Q27" s="9"/>
      <c r="R27" s="9"/>
      <c r="S27" s="9"/>
      <c r="T27" s="9"/>
    </row>
    <row r="28" spans="1:20" ht="11.25" hidden="1">
      <c r="A28" s="9"/>
      <c r="B28" s="9"/>
      <c r="C28" s="9"/>
      <c r="D28" s="9"/>
      <c r="E28" s="9"/>
      <c r="F28" s="9"/>
      <c r="G28" s="9"/>
      <c r="H28" s="9"/>
      <c r="I28" s="9"/>
      <c r="J28" s="9"/>
      <c r="K28" s="9"/>
      <c r="L28" s="9"/>
      <c r="M28" s="9"/>
      <c r="N28" s="9"/>
      <c r="O28" s="9"/>
      <c r="P28" s="9"/>
      <c r="Q28" s="9"/>
      <c r="R28" s="9"/>
      <c r="S28" s="9"/>
      <c r="T28" s="9"/>
    </row>
    <row r="29" spans="1:16" ht="11.25" hidden="1">
      <c r="A29" s="9"/>
      <c r="B29" s="9"/>
      <c r="C29" s="9"/>
      <c r="D29" s="9"/>
      <c r="E29" s="9"/>
      <c r="F29" s="9"/>
      <c r="G29" s="9"/>
      <c r="H29" s="9"/>
      <c r="I29" s="9"/>
      <c r="J29" s="9"/>
      <c r="K29" s="9"/>
      <c r="L29" s="9"/>
      <c r="M29" s="9"/>
      <c r="N29" s="9"/>
      <c r="O29" s="9"/>
      <c r="P29" s="9"/>
    </row>
    <row r="30" spans="1:16" ht="11.25" hidden="1">
      <c r="A30" s="9"/>
      <c r="B30" s="9"/>
      <c r="C30" s="9"/>
      <c r="D30" s="9"/>
      <c r="E30" s="9"/>
      <c r="F30" s="9"/>
      <c r="G30" s="9"/>
      <c r="H30" s="9"/>
      <c r="I30" s="9"/>
      <c r="J30" s="9"/>
      <c r="K30" s="9"/>
      <c r="L30" s="9"/>
      <c r="M30" s="9"/>
      <c r="N30" s="9"/>
      <c r="O30" s="9"/>
      <c r="P30" s="9"/>
    </row>
    <row r="31" spans="1:16" ht="11.25" hidden="1">
      <c r="A31" s="9"/>
      <c r="B31" s="9"/>
      <c r="C31" s="9"/>
      <c r="D31" s="9"/>
      <c r="E31" s="9"/>
      <c r="F31" s="9"/>
      <c r="G31" s="9"/>
      <c r="H31" s="9"/>
      <c r="I31" s="9"/>
      <c r="J31" s="9"/>
      <c r="K31" s="9"/>
      <c r="L31" s="9"/>
      <c r="M31" s="9"/>
      <c r="N31" s="9"/>
      <c r="O31" s="9"/>
      <c r="P31" s="9"/>
    </row>
    <row r="32" spans="1:16" ht="11.25" hidden="1">
      <c r="A32" s="9"/>
      <c r="B32" s="9"/>
      <c r="C32" s="9"/>
      <c r="D32" s="9"/>
      <c r="E32" s="9"/>
      <c r="F32" s="9"/>
      <c r="G32" s="9"/>
      <c r="H32" s="9"/>
      <c r="I32" s="9"/>
      <c r="J32" s="9"/>
      <c r="K32" s="9"/>
      <c r="L32" s="9"/>
      <c r="M32" s="9"/>
      <c r="N32" s="9"/>
      <c r="O32" s="9"/>
      <c r="P32" s="9"/>
    </row>
    <row r="33" spans="1:16" ht="11.25" hidden="1">
      <c r="A33" s="9"/>
      <c r="B33" s="9"/>
      <c r="C33" s="9"/>
      <c r="D33" s="9"/>
      <c r="E33" s="9"/>
      <c r="F33" s="9"/>
      <c r="G33" s="9"/>
      <c r="H33" s="9"/>
      <c r="I33" s="9"/>
      <c r="J33" s="9"/>
      <c r="K33" s="9"/>
      <c r="L33" s="9"/>
      <c r="M33" s="9"/>
      <c r="N33" s="9"/>
      <c r="O33" s="9"/>
      <c r="P33" s="9"/>
    </row>
    <row r="34" spans="1:16" ht="11.25" hidden="1">
      <c r="A34" s="9"/>
      <c r="B34" s="9"/>
      <c r="C34" s="9"/>
      <c r="D34" s="9"/>
      <c r="E34" s="9"/>
      <c r="F34" s="9"/>
      <c r="G34" s="9"/>
      <c r="H34" s="9"/>
      <c r="I34" s="9"/>
      <c r="J34" s="9"/>
      <c r="K34" s="9"/>
      <c r="L34" s="9"/>
      <c r="M34" s="9"/>
      <c r="N34" s="9"/>
      <c r="O34" s="9"/>
      <c r="P34" s="9"/>
    </row>
    <row r="35" spans="1:16" ht="11.25" hidden="1">
      <c r="A35" s="9"/>
      <c r="B35" s="9"/>
      <c r="C35" s="9"/>
      <c r="D35" s="9"/>
      <c r="E35" s="9"/>
      <c r="F35" s="9"/>
      <c r="G35" s="9"/>
      <c r="H35" s="9"/>
      <c r="I35" s="9"/>
      <c r="J35" s="9"/>
      <c r="K35" s="9"/>
      <c r="L35" s="9"/>
      <c r="M35" s="9"/>
      <c r="N35" s="9"/>
      <c r="O35" s="9"/>
      <c r="P35" s="9"/>
    </row>
    <row r="36" spans="1:16" ht="11.25" hidden="1">
      <c r="A36" s="9"/>
      <c r="B36" s="9"/>
      <c r="C36" s="9"/>
      <c r="D36" s="9"/>
      <c r="E36" s="9"/>
      <c r="F36" s="9"/>
      <c r="G36" s="9"/>
      <c r="H36" s="9"/>
      <c r="I36" s="9"/>
      <c r="J36" s="9"/>
      <c r="K36" s="9"/>
      <c r="L36" s="9"/>
      <c r="M36" s="9"/>
      <c r="N36" s="9"/>
      <c r="O36" s="9"/>
      <c r="P36" s="9"/>
    </row>
    <row r="37" spans="1:16" ht="11.25" hidden="1">
      <c r="A37" s="9"/>
      <c r="B37" s="9"/>
      <c r="C37" s="9"/>
      <c r="D37" s="9"/>
      <c r="E37" s="9"/>
      <c r="F37" s="9"/>
      <c r="G37" s="9"/>
      <c r="H37" s="9"/>
      <c r="I37" s="9"/>
      <c r="J37" s="9"/>
      <c r="K37" s="9"/>
      <c r="L37" s="9"/>
      <c r="M37" s="9"/>
      <c r="N37" s="9"/>
      <c r="O37" s="9"/>
      <c r="P37" s="9"/>
    </row>
    <row r="38" spans="1:16" ht="11.25" hidden="1">
      <c r="A38" s="9"/>
      <c r="B38" s="9"/>
      <c r="C38" s="9"/>
      <c r="D38" s="9"/>
      <c r="E38" s="9"/>
      <c r="F38" s="9"/>
      <c r="G38" s="9"/>
      <c r="H38" s="9"/>
      <c r="I38" s="9"/>
      <c r="J38" s="9"/>
      <c r="K38" s="9"/>
      <c r="L38" s="9"/>
      <c r="M38" s="9"/>
      <c r="N38" s="9"/>
      <c r="O38" s="9"/>
      <c r="P38" s="9"/>
    </row>
    <row r="39" spans="1:16" ht="11.25" hidden="1">
      <c r="A39" s="9"/>
      <c r="B39" s="9"/>
      <c r="C39" s="9"/>
      <c r="D39" s="9"/>
      <c r="E39" s="9"/>
      <c r="F39" s="9"/>
      <c r="G39" s="9"/>
      <c r="H39" s="9"/>
      <c r="I39" s="9"/>
      <c r="J39" s="9"/>
      <c r="K39" s="9"/>
      <c r="L39" s="9"/>
      <c r="M39" s="9"/>
      <c r="N39" s="9"/>
      <c r="O39" s="9"/>
      <c r="P39" s="9"/>
    </row>
    <row r="40" spans="1:16" ht="11.25" hidden="1">
      <c r="A40" s="9"/>
      <c r="B40" s="9"/>
      <c r="C40" s="9"/>
      <c r="D40" s="9"/>
      <c r="E40" s="9"/>
      <c r="F40" s="9"/>
      <c r="G40" s="9"/>
      <c r="H40" s="9"/>
      <c r="I40" s="9"/>
      <c r="J40" s="9"/>
      <c r="K40" s="9"/>
      <c r="L40" s="9"/>
      <c r="M40" s="9"/>
      <c r="N40" s="9"/>
      <c r="O40" s="9"/>
      <c r="P40" s="9"/>
    </row>
    <row r="41" spans="1:16" ht="11.25" hidden="1">
      <c r="A41" s="9"/>
      <c r="B41" s="9"/>
      <c r="C41" s="9"/>
      <c r="D41" s="9"/>
      <c r="E41" s="9"/>
      <c r="F41" s="9"/>
      <c r="G41" s="9"/>
      <c r="H41" s="9"/>
      <c r="I41" s="9"/>
      <c r="J41" s="9"/>
      <c r="K41" s="9"/>
      <c r="L41" s="9"/>
      <c r="M41" s="9"/>
      <c r="N41" s="9"/>
      <c r="O41" s="9"/>
      <c r="P41" s="9"/>
    </row>
    <row r="42" spans="1:16" ht="11.25" hidden="1">
      <c r="A42" s="9"/>
      <c r="B42" s="9"/>
      <c r="C42" s="9"/>
      <c r="D42" s="9"/>
      <c r="E42" s="9"/>
      <c r="F42" s="9"/>
      <c r="G42" s="9"/>
      <c r="H42" s="9"/>
      <c r="I42" s="9"/>
      <c r="J42" s="9"/>
      <c r="K42" s="9"/>
      <c r="L42" s="9"/>
      <c r="M42" s="9"/>
      <c r="N42" s="9"/>
      <c r="O42" s="9"/>
      <c r="P42" s="9"/>
    </row>
    <row r="43" spans="1:16" ht="11.25" hidden="1">
      <c r="A43" s="9"/>
      <c r="B43" s="9"/>
      <c r="C43" s="9"/>
      <c r="D43" s="9"/>
      <c r="E43" s="9"/>
      <c r="F43" s="9"/>
      <c r="G43" s="9"/>
      <c r="H43" s="9"/>
      <c r="I43" s="9"/>
      <c r="J43" s="9"/>
      <c r="K43" s="9"/>
      <c r="L43" s="9"/>
      <c r="M43" s="9"/>
      <c r="N43" s="9"/>
      <c r="O43" s="9"/>
      <c r="P43" s="9"/>
    </row>
    <row r="44" spans="1:16" ht="11.25" hidden="1">
      <c r="A44" s="9"/>
      <c r="B44" s="9"/>
      <c r="C44" s="9"/>
      <c r="D44" s="9"/>
      <c r="E44" s="9"/>
      <c r="F44" s="9"/>
      <c r="G44" s="9"/>
      <c r="H44" s="9"/>
      <c r="I44" s="9"/>
      <c r="J44" s="9"/>
      <c r="K44" s="9"/>
      <c r="L44" s="9"/>
      <c r="M44" s="9"/>
      <c r="N44" s="9"/>
      <c r="O44" s="9"/>
      <c r="P44" s="9"/>
    </row>
    <row r="45" spans="1:16" ht="11.25" hidden="1">
      <c r="A45" s="9"/>
      <c r="B45" s="9"/>
      <c r="C45" s="9"/>
      <c r="D45" s="9"/>
      <c r="E45" s="9"/>
      <c r="F45" s="9"/>
      <c r="G45" s="9"/>
      <c r="H45" s="9"/>
      <c r="I45" s="9"/>
      <c r="J45" s="9"/>
      <c r="K45" s="9"/>
      <c r="L45" s="9"/>
      <c r="M45" s="9"/>
      <c r="N45" s="9"/>
      <c r="O45" s="9"/>
      <c r="P45" s="9"/>
    </row>
    <row r="46" spans="1:16" ht="11.25" hidden="1">
      <c r="A46" s="9"/>
      <c r="B46" s="9"/>
      <c r="C46" s="9"/>
      <c r="D46" s="9"/>
      <c r="E46" s="9"/>
      <c r="F46" s="9"/>
      <c r="G46" s="9"/>
      <c r="H46" s="9"/>
      <c r="I46" s="9"/>
      <c r="J46" s="9"/>
      <c r="K46" s="9"/>
      <c r="L46" s="9"/>
      <c r="M46" s="9"/>
      <c r="N46" s="9"/>
      <c r="O46" s="9"/>
      <c r="P46" s="9"/>
    </row>
    <row r="47" spans="1:16" ht="11.25" hidden="1">
      <c r="A47" s="9"/>
      <c r="B47" s="9"/>
      <c r="C47" s="9"/>
      <c r="D47" s="9"/>
      <c r="E47" s="9"/>
      <c r="F47" s="9"/>
      <c r="G47" s="9"/>
      <c r="H47" s="9"/>
      <c r="I47" s="9"/>
      <c r="J47" s="9"/>
      <c r="K47" s="9"/>
      <c r="L47" s="9"/>
      <c r="M47" s="9"/>
      <c r="N47" s="9"/>
      <c r="O47" s="9"/>
      <c r="P47" s="9"/>
    </row>
    <row r="48" spans="1:16" ht="11.25" hidden="1">
      <c r="A48" s="9"/>
      <c r="B48" s="9"/>
      <c r="C48" s="9"/>
      <c r="D48" s="9"/>
      <c r="E48" s="9"/>
      <c r="F48" s="9"/>
      <c r="G48" s="9"/>
      <c r="H48" s="9"/>
      <c r="I48" s="9"/>
      <c r="J48" s="9"/>
      <c r="K48" s="9"/>
      <c r="L48" s="9"/>
      <c r="M48" s="9"/>
      <c r="N48" s="9"/>
      <c r="O48" s="9"/>
      <c r="P48" s="9"/>
    </row>
    <row r="49" spans="1:16" ht="11.25" hidden="1">
      <c r="A49" s="9"/>
      <c r="B49" s="9"/>
      <c r="C49" s="9"/>
      <c r="D49" s="9"/>
      <c r="E49" s="9"/>
      <c r="F49" s="9"/>
      <c r="G49" s="9"/>
      <c r="H49" s="9"/>
      <c r="I49" s="9"/>
      <c r="J49" s="9"/>
      <c r="K49" s="9"/>
      <c r="L49" s="9"/>
      <c r="M49" s="9"/>
      <c r="N49" s="9"/>
      <c r="O49" s="9"/>
      <c r="P49" s="9"/>
    </row>
    <row r="50" spans="1:16" ht="11.25" hidden="1">
      <c r="A50" s="9"/>
      <c r="B50" s="9"/>
      <c r="C50" s="9"/>
      <c r="D50" s="9"/>
      <c r="E50" s="9"/>
      <c r="F50" s="9"/>
      <c r="G50" s="9"/>
      <c r="H50" s="9"/>
      <c r="I50" s="9"/>
      <c r="J50" s="9"/>
      <c r="K50" s="9"/>
      <c r="L50" s="9"/>
      <c r="M50" s="9"/>
      <c r="N50" s="9"/>
      <c r="O50" s="9"/>
      <c r="P50" s="9"/>
    </row>
    <row r="51" spans="1:16" ht="11.25" hidden="1">
      <c r="A51" s="9"/>
      <c r="B51" s="9"/>
      <c r="C51" s="9"/>
      <c r="D51" s="9"/>
      <c r="E51" s="9"/>
      <c r="F51" s="9"/>
      <c r="G51" s="9"/>
      <c r="H51" s="9"/>
      <c r="I51" s="9"/>
      <c r="J51" s="9"/>
      <c r="K51" s="9"/>
      <c r="L51" s="9"/>
      <c r="M51" s="9"/>
      <c r="N51" s="9"/>
      <c r="O51" s="9"/>
      <c r="P51" s="9"/>
    </row>
    <row r="52" spans="1:16" ht="11.25" hidden="1">
      <c r="A52" s="9"/>
      <c r="B52" s="9"/>
      <c r="C52" s="9"/>
      <c r="D52" s="9"/>
      <c r="E52" s="9"/>
      <c r="F52" s="9"/>
      <c r="G52" s="9"/>
      <c r="H52" s="9"/>
      <c r="I52" s="9"/>
      <c r="J52" s="9"/>
      <c r="K52" s="9"/>
      <c r="L52" s="9"/>
      <c r="M52" s="9"/>
      <c r="N52" s="9"/>
      <c r="O52" s="9"/>
      <c r="P52" s="9"/>
    </row>
    <row r="53" spans="1:16" ht="11.25" hidden="1">
      <c r="A53" s="9"/>
      <c r="B53" s="9"/>
      <c r="C53" s="9"/>
      <c r="D53" s="9"/>
      <c r="E53" s="9"/>
      <c r="F53" s="9"/>
      <c r="G53" s="9"/>
      <c r="H53" s="9"/>
      <c r="I53" s="9"/>
      <c r="J53" s="9"/>
      <c r="K53" s="9"/>
      <c r="L53" s="9"/>
      <c r="M53" s="9"/>
      <c r="N53" s="9"/>
      <c r="O53" s="9"/>
      <c r="P53" s="9"/>
    </row>
    <row r="54" spans="1:16" ht="11.25" hidden="1">
      <c r="A54" s="9"/>
      <c r="B54" s="9"/>
      <c r="C54" s="9"/>
      <c r="D54" s="9"/>
      <c r="E54" s="9"/>
      <c r="F54" s="9"/>
      <c r="G54" s="9"/>
      <c r="H54" s="9"/>
      <c r="I54" s="9"/>
      <c r="J54" s="9"/>
      <c r="K54" s="9"/>
      <c r="L54" s="9"/>
      <c r="M54" s="9"/>
      <c r="N54" s="9"/>
      <c r="O54" s="9"/>
      <c r="P54" s="9"/>
    </row>
    <row r="55" spans="1:16" ht="11.25" hidden="1">
      <c r="A55" s="9"/>
      <c r="B55" s="9"/>
      <c r="C55" s="9"/>
      <c r="D55" s="9"/>
      <c r="E55" s="9"/>
      <c r="F55" s="9"/>
      <c r="G55" s="9"/>
      <c r="H55" s="9"/>
      <c r="I55" s="9"/>
      <c r="J55" s="9"/>
      <c r="K55" s="9"/>
      <c r="L55" s="9"/>
      <c r="M55" s="9"/>
      <c r="N55" s="9"/>
      <c r="O55" s="9"/>
      <c r="P55" s="9"/>
    </row>
    <row r="56" spans="1:16" ht="11.25" hidden="1">
      <c r="A56" s="9"/>
      <c r="B56" s="9"/>
      <c r="C56" s="9"/>
      <c r="D56" s="9"/>
      <c r="E56" s="9"/>
      <c r="F56" s="9"/>
      <c r="G56" s="9"/>
      <c r="H56" s="9"/>
      <c r="I56" s="9"/>
      <c r="J56" s="9"/>
      <c r="K56" s="9"/>
      <c r="L56" s="9"/>
      <c r="M56" s="9"/>
      <c r="N56" s="9"/>
      <c r="O56" s="9"/>
      <c r="P56" s="9"/>
    </row>
    <row r="57" spans="1:16" ht="11.25" hidden="1">
      <c r="A57" s="9"/>
      <c r="B57" s="9"/>
      <c r="C57" s="9"/>
      <c r="D57" s="9"/>
      <c r="E57" s="9"/>
      <c r="F57" s="9"/>
      <c r="G57" s="9"/>
      <c r="H57" s="9"/>
      <c r="I57" s="9"/>
      <c r="J57" s="9"/>
      <c r="K57" s="9"/>
      <c r="L57" s="9"/>
      <c r="M57" s="9"/>
      <c r="N57" s="9"/>
      <c r="O57" s="9"/>
      <c r="P57" s="9"/>
    </row>
    <row r="58" spans="1:16" ht="11.25" hidden="1">
      <c r="A58" s="9"/>
      <c r="B58" s="9"/>
      <c r="C58" s="9"/>
      <c r="D58" s="9"/>
      <c r="E58" s="9"/>
      <c r="F58" s="9"/>
      <c r="G58" s="9"/>
      <c r="H58" s="9"/>
      <c r="I58" s="9"/>
      <c r="J58" s="9"/>
      <c r="K58" s="9"/>
      <c r="L58" s="9"/>
      <c r="M58" s="9"/>
      <c r="N58" s="9"/>
      <c r="O58" s="9"/>
      <c r="P58" s="9"/>
    </row>
    <row r="59" spans="1:16" ht="11.25" hidden="1">
      <c r="A59" s="9"/>
      <c r="B59" s="9"/>
      <c r="C59" s="9"/>
      <c r="D59" s="9"/>
      <c r="E59" s="9"/>
      <c r="F59" s="9"/>
      <c r="G59" s="9"/>
      <c r="H59" s="9"/>
      <c r="I59" s="9"/>
      <c r="J59" s="9"/>
      <c r="K59" s="9"/>
      <c r="L59" s="9"/>
      <c r="M59" s="9"/>
      <c r="N59" s="9"/>
      <c r="O59" s="9"/>
      <c r="P59" s="9"/>
    </row>
    <row r="60" spans="1:16" ht="11.25" hidden="1">
      <c r="A60" s="9"/>
      <c r="B60" s="9"/>
      <c r="C60" s="9"/>
      <c r="D60" s="9"/>
      <c r="E60" s="9"/>
      <c r="F60" s="9"/>
      <c r="G60" s="9"/>
      <c r="H60" s="9"/>
      <c r="I60" s="9"/>
      <c r="J60" s="9"/>
      <c r="K60" s="9"/>
      <c r="L60" s="9"/>
      <c r="M60" s="9"/>
      <c r="N60" s="9"/>
      <c r="O60" s="9"/>
      <c r="P60" s="9"/>
    </row>
    <row r="61" spans="1:16" ht="11.25" hidden="1">
      <c r="A61" s="9"/>
      <c r="B61" s="9"/>
      <c r="C61" s="9"/>
      <c r="D61" s="9"/>
      <c r="E61" s="9"/>
      <c r="F61" s="9"/>
      <c r="G61" s="9"/>
      <c r="H61" s="9"/>
      <c r="I61" s="9"/>
      <c r="J61" s="9"/>
      <c r="K61" s="9"/>
      <c r="L61" s="9"/>
      <c r="M61" s="9"/>
      <c r="N61" s="9"/>
      <c r="O61" s="9"/>
      <c r="P61" s="9"/>
    </row>
    <row r="62" spans="1:16" ht="11.25" hidden="1">
      <c r="A62" s="9"/>
      <c r="B62" s="9"/>
      <c r="C62" s="9"/>
      <c r="D62" s="9"/>
      <c r="E62" s="9"/>
      <c r="F62" s="9"/>
      <c r="G62" s="9"/>
      <c r="H62" s="9"/>
      <c r="I62" s="9"/>
      <c r="J62" s="9"/>
      <c r="K62" s="9"/>
      <c r="L62" s="9"/>
      <c r="M62" s="9"/>
      <c r="N62" s="9"/>
      <c r="O62" s="9"/>
      <c r="P62" s="9"/>
    </row>
    <row r="63" spans="1:16" ht="11.25" hidden="1">
      <c r="A63" s="9"/>
      <c r="B63" s="9"/>
      <c r="C63" s="9"/>
      <c r="D63" s="9"/>
      <c r="E63" s="9"/>
      <c r="F63" s="9"/>
      <c r="G63" s="9"/>
      <c r="H63" s="9"/>
      <c r="I63" s="9"/>
      <c r="J63" s="9"/>
      <c r="K63" s="9"/>
      <c r="L63" s="9"/>
      <c r="M63" s="9"/>
      <c r="N63" s="9"/>
      <c r="O63" s="9"/>
      <c r="P63" s="9"/>
    </row>
    <row r="64" spans="1:16" ht="11.25" hidden="1">
      <c r="A64" s="9"/>
      <c r="B64" s="9"/>
      <c r="C64" s="9"/>
      <c r="D64" s="9"/>
      <c r="E64" s="9"/>
      <c r="F64" s="9"/>
      <c r="G64" s="9"/>
      <c r="H64" s="9"/>
      <c r="I64" s="9"/>
      <c r="J64" s="9"/>
      <c r="K64" s="9"/>
      <c r="L64" s="9"/>
      <c r="M64" s="9"/>
      <c r="N64" s="9"/>
      <c r="O64" s="9"/>
      <c r="P64" s="9"/>
    </row>
    <row r="65" spans="1:16" ht="11.25" hidden="1">
      <c r="A65" s="9"/>
      <c r="B65" s="9"/>
      <c r="C65" s="9"/>
      <c r="D65" s="9"/>
      <c r="E65" s="9"/>
      <c r="F65" s="9"/>
      <c r="G65" s="9"/>
      <c r="H65" s="9"/>
      <c r="I65" s="9"/>
      <c r="J65" s="9"/>
      <c r="K65" s="9"/>
      <c r="L65" s="9"/>
      <c r="M65" s="9"/>
      <c r="N65" s="9"/>
      <c r="O65" s="9"/>
      <c r="P65" s="9"/>
    </row>
    <row r="66" spans="1:16" ht="11.25" hidden="1">
      <c r="A66" s="9"/>
      <c r="B66" s="9"/>
      <c r="C66" s="9"/>
      <c r="D66" s="9"/>
      <c r="E66" s="9"/>
      <c r="F66" s="9"/>
      <c r="G66" s="9"/>
      <c r="H66" s="9"/>
      <c r="I66" s="9"/>
      <c r="J66" s="9"/>
      <c r="K66" s="9"/>
      <c r="L66" s="9"/>
      <c r="M66" s="9"/>
      <c r="N66" s="9"/>
      <c r="O66" s="9"/>
      <c r="P66" s="9"/>
    </row>
    <row r="67" spans="1:16" ht="11.25" hidden="1">
      <c r="A67" s="9"/>
      <c r="B67" s="9"/>
      <c r="C67" s="9"/>
      <c r="D67" s="9"/>
      <c r="E67" s="9"/>
      <c r="F67" s="9"/>
      <c r="G67" s="9"/>
      <c r="H67" s="9"/>
      <c r="I67" s="9"/>
      <c r="J67" s="9"/>
      <c r="K67" s="9"/>
      <c r="L67" s="9"/>
      <c r="M67" s="9"/>
      <c r="N67" s="9"/>
      <c r="O67" s="9"/>
      <c r="P67" s="9"/>
    </row>
    <row r="68" spans="1:16" ht="11.25" hidden="1">
      <c r="A68" s="9"/>
      <c r="B68" s="9"/>
      <c r="C68" s="9"/>
      <c r="D68" s="9"/>
      <c r="E68" s="9"/>
      <c r="F68" s="9"/>
      <c r="G68" s="9"/>
      <c r="H68" s="9"/>
      <c r="I68" s="9"/>
      <c r="J68" s="9"/>
      <c r="K68" s="9"/>
      <c r="L68" s="9"/>
      <c r="M68" s="9"/>
      <c r="N68" s="9"/>
      <c r="O68" s="9"/>
      <c r="P68" s="9"/>
    </row>
    <row r="69" spans="1:16" ht="11.25" hidden="1">
      <c r="A69" s="9"/>
      <c r="B69" s="9"/>
      <c r="C69" s="9"/>
      <c r="D69" s="9"/>
      <c r="E69" s="9"/>
      <c r="F69" s="9"/>
      <c r="G69" s="9"/>
      <c r="H69" s="9"/>
      <c r="I69" s="9"/>
      <c r="J69" s="9"/>
      <c r="K69" s="9"/>
      <c r="L69" s="9"/>
      <c r="M69" s="9"/>
      <c r="N69" s="9"/>
      <c r="O69" s="9"/>
      <c r="P69" s="9"/>
    </row>
    <row r="70" spans="1:16" ht="11.25" hidden="1">
      <c r="A70" s="9"/>
      <c r="B70" s="9"/>
      <c r="C70" s="9"/>
      <c r="D70" s="9"/>
      <c r="E70" s="9"/>
      <c r="F70" s="9"/>
      <c r="G70" s="9"/>
      <c r="H70" s="9"/>
      <c r="I70" s="9"/>
      <c r="J70" s="9"/>
      <c r="K70" s="9"/>
      <c r="L70" s="9"/>
      <c r="M70" s="9"/>
      <c r="N70" s="9"/>
      <c r="O70" s="9"/>
      <c r="P70" s="9"/>
    </row>
    <row r="71" spans="1:16" ht="11.25" hidden="1">
      <c r="A71" s="9"/>
      <c r="B71" s="9"/>
      <c r="C71" s="9"/>
      <c r="D71" s="9"/>
      <c r="E71" s="9"/>
      <c r="F71" s="9"/>
      <c r="G71" s="9"/>
      <c r="H71" s="9"/>
      <c r="I71" s="9"/>
      <c r="J71" s="9"/>
      <c r="K71" s="9"/>
      <c r="L71" s="9"/>
      <c r="M71" s="9"/>
      <c r="N71" s="9"/>
      <c r="O71" s="9"/>
      <c r="P71" s="9"/>
    </row>
    <row r="72" spans="1:16" ht="11.25" hidden="1">
      <c r="A72" s="9"/>
      <c r="B72" s="9"/>
      <c r="C72" s="9"/>
      <c r="D72" s="9"/>
      <c r="E72" s="9"/>
      <c r="F72" s="9"/>
      <c r="G72" s="9"/>
      <c r="H72" s="9"/>
      <c r="I72" s="9"/>
      <c r="J72" s="9"/>
      <c r="K72" s="9"/>
      <c r="L72" s="9"/>
      <c r="M72" s="9"/>
      <c r="N72" s="9"/>
      <c r="O72" s="9"/>
      <c r="P72" s="9"/>
    </row>
    <row r="73" spans="1:16" ht="11.25" hidden="1">
      <c r="A73" s="9"/>
      <c r="B73" s="9"/>
      <c r="C73" s="9"/>
      <c r="D73" s="9"/>
      <c r="E73" s="9"/>
      <c r="F73" s="9"/>
      <c r="G73" s="9"/>
      <c r="H73" s="9"/>
      <c r="I73" s="9"/>
      <c r="J73" s="9"/>
      <c r="K73" s="9"/>
      <c r="L73" s="9"/>
      <c r="M73" s="9"/>
      <c r="N73" s="9"/>
      <c r="O73" s="9"/>
      <c r="P73" s="9"/>
    </row>
    <row r="74" spans="1:16" ht="11.25" hidden="1">
      <c r="A74" s="9"/>
      <c r="B74" s="9"/>
      <c r="C74" s="9"/>
      <c r="D74" s="9"/>
      <c r="E74" s="9"/>
      <c r="F74" s="9"/>
      <c r="G74" s="9"/>
      <c r="H74" s="9"/>
      <c r="I74" s="9"/>
      <c r="J74" s="9"/>
      <c r="K74" s="9"/>
      <c r="L74" s="9"/>
      <c r="M74" s="9"/>
      <c r="N74" s="9"/>
      <c r="O74" s="9"/>
      <c r="P74" s="9"/>
    </row>
    <row r="75" spans="1:16" ht="11.25" hidden="1">
      <c r="A75" s="9"/>
      <c r="B75" s="9"/>
      <c r="C75" s="9"/>
      <c r="D75" s="9"/>
      <c r="E75" s="9"/>
      <c r="F75" s="9"/>
      <c r="G75" s="9"/>
      <c r="H75" s="9"/>
      <c r="I75" s="9"/>
      <c r="J75" s="9"/>
      <c r="K75" s="9"/>
      <c r="L75" s="9"/>
      <c r="M75" s="9"/>
      <c r="N75" s="9"/>
      <c r="O75" s="9"/>
      <c r="P75" s="9"/>
    </row>
    <row r="76" spans="1:16" ht="11.25" hidden="1">
      <c r="A76" s="9"/>
      <c r="B76" s="9"/>
      <c r="C76" s="9"/>
      <c r="D76" s="9"/>
      <c r="E76" s="9"/>
      <c r="F76" s="9"/>
      <c r="G76" s="9"/>
      <c r="H76" s="9"/>
      <c r="I76" s="9"/>
      <c r="J76" s="9"/>
      <c r="K76" s="9"/>
      <c r="L76" s="9"/>
      <c r="M76" s="9"/>
      <c r="N76" s="9"/>
      <c r="O76" s="9"/>
      <c r="P76" s="9"/>
    </row>
    <row r="77" spans="1:16" ht="11.25" hidden="1">
      <c r="A77" s="9"/>
      <c r="B77" s="9"/>
      <c r="C77" s="9"/>
      <c r="D77" s="9"/>
      <c r="E77" s="9"/>
      <c r="F77" s="9"/>
      <c r="G77" s="9"/>
      <c r="H77" s="9"/>
      <c r="I77" s="9"/>
      <c r="J77" s="9"/>
      <c r="K77" s="9"/>
      <c r="L77" s="9"/>
      <c r="M77" s="9"/>
      <c r="N77" s="9"/>
      <c r="O77" s="9"/>
      <c r="P77" s="9"/>
    </row>
    <row r="78" spans="1:16" ht="11.25" hidden="1">
      <c r="A78" s="9"/>
      <c r="B78" s="9"/>
      <c r="C78" s="9"/>
      <c r="D78" s="9"/>
      <c r="E78" s="9"/>
      <c r="F78" s="9"/>
      <c r="G78" s="9"/>
      <c r="H78" s="9"/>
      <c r="I78" s="9"/>
      <c r="J78" s="9"/>
      <c r="K78" s="9"/>
      <c r="L78" s="9"/>
      <c r="M78" s="9"/>
      <c r="N78" s="9"/>
      <c r="O78" s="9"/>
      <c r="P78" s="9"/>
    </row>
    <row r="79" spans="1:16" ht="11.25" hidden="1">
      <c r="A79" s="9"/>
      <c r="B79" s="9"/>
      <c r="C79" s="9"/>
      <c r="D79" s="9"/>
      <c r="E79" s="9"/>
      <c r="F79" s="9"/>
      <c r="G79" s="9"/>
      <c r="H79" s="9"/>
      <c r="I79" s="9"/>
      <c r="J79" s="9"/>
      <c r="K79" s="9"/>
      <c r="L79" s="9"/>
      <c r="M79" s="9"/>
      <c r="N79" s="9"/>
      <c r="O79" s="9"/>
      <c r="P79" s="9"/>
    </row>
    <row r="80" spans="1:16" ht="11.25" hidden="1">
      <c r="A80" s="9"/>
      <c r="B80" s="9"/>
      <c r="C80" s="9"/>
      <c r="D80" s="9"/>
      <c r="E80" s="9"/>
      <c r="F80" s="9"/>
      <c r="G80" s="9"/>
      <c r="H80" s="9"/>
      <c r="I80" s="9"/>
      <c r="J80" s="9"/>
      <c r="K80" s="9"/>
      <c r="L80" s="9"/>
      <c r="M80" s="9"/>
      <c r="N80" s="9"/>
      <c r="O80" s="9"/>
      <c r="P80" s="9"/>
    </row>
    <row r="81" spans="1:16" ht="11.25" hidden="1">
      <c r="A81" s="9"/>
      <c r="B81" s="9"/>
      <c r="C81" s="9"/>
      <c r="D81" s="9"/>
      <c r="E81" s="9"/>
      <c r="F81" s="9"/>
      <c r="G81" s="9"/>
      <c r="H81" s="9"/>
      <c r="I81" s="9"/>
      <c r="J81" s="9"/>
      <c r="K81" s="9"/>
      <c r="L81" s="9"/>
      <c r="M81" s="9"/>
      <c r="N81" s="9"/>
      <c r="O81" s="9"/>
      <c r="P81" s="9"/>
    </row>
    <row r="82" spans="1:16" ht="11.25" hidden="1">
      <c r="A82" s="9"/>
      <c r="B82" s="9"/>
      <c r="C82" s="9"/>
      <c r="D82" s="9"/>
      <c r="E82" s="9"/>
      <c r="F82" s="9"/>
      <c r="G82" s="9"/>
      <c r="H82" s="9"/>
      <c r="I82" s="9"/>
      <c r="J82" s="9"/>
      <c r="K82" s="9"/>
      <c r="L82" s="9"/>
      <c r="M82" s="9"/>
      <c r="N82" s="9"/>
      <c r="O82" s="9"/>
      <c r="P82" s="9"/>
    </row>
    <row r="83" spans="1:16" ht="11.25" hidden="1">
      <c r="A83" s="9"/>
      <c r="B83" s="9"/>
      <c r="C83" s="9"/>
      <c r="D83" s="9"/>
      <c r="E83" s="9"/>
      <c r="F83" s="9"/>
      <c r="G83" s="9"/>
      <c r="H83" s="9"/>
      <c r="I83" s="9"/>
      <c r="J83" s="9"/>
      <c r="K83" s="9"/>
      <c r="L83" s="9"/>
      <c r="M83" s="9"/>
      <c r="N83" s="9"/>
      <c r="O83" s="9"/>
      <c r="P83" s="9"/>
    </row>
    <row r="84" spans="1:16" ht="11.25" hidden="1">
      <c r="A84" s="9"/>
      <c r="B84" s="9"/>
      <c r="C84" s="9"/>
      <c r="D84" s="9"/>
      <c r="E84" s="9"/>
      <c r="F84" s="9"/>
      <c r="G84" s="9"/>
      <c r="H84" s="9"/>
      <c r="I84" s="9"/>
      <c r="J84" s="9"/>
      <c r="K84" s="9"/>
      <c r="L84" s="9"/>
      <c r="M84" s="9"/>
      <c r="N84" s="9"/>
      <c r="O84" s="9"/>
      <c r="P84" s="9"/>
    </row>
    <row r="85" spans="1:16" ht="11.25" hidden="1">
      <c r="A85" s="9"/>
      <c r="B85" s="9"/>
      <c r="C85" s="9"/>
      <c r="D85" s="9"/>
      <c r="E85" s="9"/>
      <c r="F85" s="9"/>
      <c r="G85" s="9"/>
      <c r="H85" s="9"/>
      <c r="I85" s="9"/>
      <c r="J85" s="9"/>
      <c r="K85" s="9"/>
      <c r="L85" s="9"/>
      <c r="M85" s="9"/>
      <c r="N85" s="9"/>
      <c r="O85" s="9"/>
      <c r="P85" s="9"/>
    </row>
    <row r="86" spans="1:16" ht="11.25" hidden="1">
      <c r="A86" s="9"/>
      <c r="B86" s="9"/>
      <c r="C86" s="9"/>
      <c r="D86" s="9"/>
      <c r="E86" s="9"/>
      <c r="F86" s="9"/>
      <c r="G86" s="9"/>
      <c r="H86" s="9"/>
      <c r="I86" s="9"/>
      <c r="J86" s="9"/>
      <c r="K86" s="9"/>
      <c r="L86" s="9"/>
      <c r="M86" s="9"/>
      <c r="N86" s="9"/>
      <c r="O86" s="9"/>
      <c r="P86" s="9"/>
    </row>
    <row r="87" spans="1:16" ht="11.25" hidden="1">
      <c r="A87" s="9"/>
      <c r="B87" s="9"/>
      <c r="C87" s="9"/>
      <c r="D87" s="9"/>
      <c r="E87" s="9"/>
      <c r="F87" s="9"/>
      <c r="G87" s="9"/>
      <c r="H87" s="9"/>
      <c r="I87" s="9"/>
      <c r="J87" s="9"/>
      <c r="K87" s="9"/>
      <c r="L87" s="9"/>
      <c r="M87" s="9"/>
      <c r="N87" s="9"/>
      <c r="O87" s="9"/>
      <c r="P87" s="9"/>
    </row>
    <row r="88" spans="1:16" ht="11.25" hidden="1">
      <c r="A88" s="9"/>
      <c r="B88" s="9"/>
      <c r="C88" s="9"/>
      <c r="D88" s="9"/>
      <c r="E88" s="9"/>
      <c r="F88" s="9"/>
      <c r="G88" s="9"/>
      <c r="H88" s="9"/>
      <c r="I88" s="9"/>
      <c r="J88" s="9"/>
      <c r="K88" s="9"/>
      <c r="L88" s="9"/>
      <c r="M88" s="9"/>
      <c r="N88" s="9"/>
      <c r="O88" s="9"/>
      <c r="P88" s="9"/>
    </row>
    <row r="89" spans="1:16" ht="11.25" hidden="1">
      <c r="A89" s="9"/>
      <c r="B89" s="9"/>
      <c r="C89" s="9"/>
      <c r="D89" s="9"/>
      <c r="E89" s="9"/>
      <c r="F89" s="9"/>
      <c r="G89" s="9"/>
      <c r="H89" s="9"/>
      <c r="I89" s="9"/>
      <c r="J89" s="9"/>
      <c r="K89" s="9"/>
      <c r="L89" s="9"/>
      <c r="M89" s="9"/>
      <c r="N89" s="9"/>
      <c r="O89" s="9"/>
      <c r="P89" s="9"/>
    </row>
    <row r="90" spans="1:16" ht="11.25" hidden="1">
      <c r="A90" s="9"/>
      <c r="B90" s="9"/>
      <c r="C90" s="9"/>
      <c r="D90" s="9"/>
      <c r="E90" s="9"/>
      <c r="F90" s="9"/>
      <c r="G90" s="9"/>
      <c r="H90" s="9"/>
      <c r="I90" s="9"/>
      <c r="J90" s="9"/>
      <c r="K90" s="9"/>
      <c r="L90" s="9"/>
      <c r="M90" s="9"/>
      <c r="N90" s="9"/>
      <c r="O90" s="9"/>
      <c r="P90" s="9"/>
    </row>
    <row r="91" spans="1:16" ht="11.25" hidden="1">
      <c r="A91" s="9"/>
      <c r="B91" s="9"/>
      <c r="C91" s="9"/>
      <c r="D91" s="9"/>
      <c r="E91" s="9"/>
      <c r="F91" s="9"/>
      <c r="G91" s="9"/>
      <c r="H91" s="9"/>
      <c r="I91" s="9"/>
      <c r="J91" s="9"/>
      <c r="K91" s="9"/>
      <c r="L91" s="9"/>
      <c r="M91" s="9"/>
      <c r="N91" s="9"/>
      <c r="O91" s="9"/>
      <c r="P91" s="9"/>
    </row>
    <row r="92" spans="1:16" ht="11.25" hidden="1">
      <c r="A92" s="9"/>
      <c r="B92" s="9"/>
      <c r="C92" s="9"/>
      <c r="D92" s="9"/>
      <c r="E92" s="9"/>
      <c r="F92" s="9"/>
      <c r="G92" s="9"/>
      <c r="H92" s="9"/>
      <c r="I92" s="9"/>
      <c r="J92" s="9"/>
      <c r="K92" s="9"/>
      <c r="L92" s="9"/>
      <c r="M92" s="9"/>
      <c r="N92" s="9"/>
      <c r="O92" s="9"/>
      <c r="P92" s="9"/>
    </row>
    <row r="93" spans="1:16" ht="11.25" hidden="1">
      <c r="A93" s="9"/>
      <c r="B93" s="9"/>
      <c r="C93" s="9"/>
      <c r="D93" s="9"/>
      <c r="E93" s="9"/>
      <c r="F93" s="9"/>
      <c r="G93" s="9"/>
      <c r="H93" s="9"/>
      <c r="I93" s="9"/>
      <c r="J93" s="9"/>
      <c r="K93" s="9"/>
      <c r="L93" s="9"/>
      <c r="M93" s="9"/>
      <c r="N93" s="9"/>
      <c r="O93" s="9"/>
      <c r="P93" s="9"/>
    </row>
    <row r="94" spans="1:16" ht="11.25" hidden="1">
      <c r="A94" s="9"/>
      <c r="B94" s="9"/>
      <c r="C94" s="9"/>
      <c r="D94" s="9"/>
      <c r="E94" s="9"/>
      <c r="F94" s="9"/>
      <c r="G94" s="9"/>
      <c r="H94" s="9"/>
      <c r="I94" s="9"/>
      <c r="J94" s="9"/>
      <c r="K94" s="9"/>
      <c r="L94" s="9"/>
      <c r="M94" s="9"/>
      <c r="N94" s="9"/>
      <c r="O94" s="9"/>
      <c r="P94" s="9"/>
    </row>
    <row r="95" spans="1:16" ht="11.25" hidden="1">
      <c r="A95" s="9"/>
      <c r="B95" s="9"/>
      <c r="C95" s="9"/>
      <c r="D95" s="9"/>
      <c r="E95" s="9"/>
      <c r="F95" s="9"/>
      <c r="G95" s="9"/>
      <c r="H95" s="9"/>
      <c r="I95" s="9"/>
      <c r="J95" s="9"/>
      <c r="K95" s="9"/>
      <c r="L95" s="9"/>
      <c r="M95" s="9"/>
      <c r="N95" s="9"/>
      <c r="O95" s="9"/>
      <c r="P95" s="9"/>
    </row>
    <row r="96" spans="1:16" ht="11.25" hidden="1">
      <c r="A96" s="9"/>
      <c r="B96" s="9"/>
      <c r="C96" s="9"/>
      <c r="D96" s="9"/>
      <c r="E96" s="9"/>
      <c r="F96" s="9"/>
      <c r="G96" s="9"/>
      <c r="H96" s="9"/>
      <c r="I96" s="9"/>
      <c r="J96" s="9"/>
      <c r="K96" s="9"/>
      <c r="L96" s="9"/>
      <c r="M96" s="9"/>
      <c r="N96" s="9"/>
      <c r="O96" s="9"/>
      <c r="P96" s="9"/>
    </row>
    <row r="97" spans="1:16" ht="11.25" hidden="1">
      <c r="A97" s="9"/>
      <c r="B97" s="9"/>
      <c r="C97" s="9"/>
      <c r="D97" s="9"/>
      <c r="E97" s="9"/>
      <c r="F97" s="9"/>
      <c r="G97" s="9"/>
      <c r="H97" s="9"/>
      <c r="I97" s="9"/>
      <c r="J97" s="9"/>
      <c r="K97" s="9"/>
      <c r="L97" s="9"/>
      <c r="M97" s="9"/>
      <c r="N97" s="9"/>
      <c r="O97" s="9"/>
      <c r="P97" s="9"/>
    </row>
    <row r="98" spans="1:16" ht="11.25" hidden="1">
      <c r="A98" s="9"/>
      <c r="B98" s="9"/>
      <c r="C98" s="9"/>
      <c r="D98" s="9"/>
      <c r="E98" s="9"/>
      <c r="F98" s="9"/>
      <c r="G98" s="9"/>
      <c r="H98" s="9"/>
      <c r="I98" s="9"/>
      <c r="J98" s="9"/>
      <c r="K98" s="9"/>
      <c r="L98" s="9"/>
      <c r="M98" s="9"/>
      <c r="N98" s="9"/>
      <c r="O98" s="9"/>
      <c r="P98" s="9"/>
    </row>
    <row r="99" spans="1:16" ht="11.25" hidden="1">
      <c r="A99" s="9"/>
      <c r="B99" s="9"/>
      <c r="C99" s="9"/>
      <c r="D99" s="9"/>
      <c r="E99" s="9"/>
      <c r="F99" s="9"/>
      <c r="G99" s="9"/>
      <c r="H99" s="9"/>
      <c r="I99" s="9"/>
      <c r="J99" s="9"/>
      <c r="K99" s="9"/>
      <c r="L99" s="9"/>
      <c r="M99" s="9"/>
      <c r="N99" s="9"/>
      <c r="O99" s="9"/>
      <c r="P99" s="9"/>
    </row>
    <row r="100" spans="1:16" ht="11.25" hidden="1">
      <c r="A100" s="9"/>
      <c r="B100" s="9"/>
      <c r="C100" s="9"/>
      <c r="D100" s="9"/>
      <c r="E100" s="9"/>
      <c r="F100" s="9"/>
      <c r="G100" s="9"/>
      <c r="H100" s="9"/>
      <c r="I100" s="9"/>
      <c r="J100" s="9"/>
      <c r="K100" s="9"/>
      <c r="L100" s="9"/>
      <c r="M100" s="9"/>
      <c r="N100" s="9"/>
      <c r="O100" s="9"/>
      <c r="P100" s="9"/>
    </row>
    <row r="101" spans="1:16" ht="11.25" hidden="1">
      <c r="A101" s="9"/>
      <c r="B101" s="9"/>
      <c r="C101" s="9"/>
      <c r="D101" s="9"/>
      <c r="E101" s="9"/>
      <c r="F101" s="9"/>
      <c r="G101" s="9"/>
      <c r="H101" s="9"/>
      <c r="I101" s="9"/>
      <c r="J101" s="9"/>
      <c r="K101" s="9"/>
      <c r="L101" s="9"/>
      <c r="M101" s="9"/>
      <c r="N101" s="9"/>
      <c r="O101" s="9"/>
      <c r="P101" s="9"/>
    </row>
    <row r="102" spans="1:16" ht="11.25" hidden="1">
      <c r="A102" s="9"/>
      <c r="B102" s="9"/>
      <c r="C102" s="9"/>
      <c r="D102" s="9"/>
      <c r="E102" s="9"/>
      <c r="F102" s="9"/>
      <c r="G102" s="9"/>
      <c r="H102" s="9"/>
      <c r="I102" s="9"/>
      <c r="J102" s="9"/>
      <c r="K102" s="9"/>
      <c r="L102" s="9"/>
      <c r="M102" s="9"/>
      <c r="N102" s="9"/>
      <c r="O102" s="9"/>
      <c r="P102" s="9"/>
    </row>
    <row r="103" spans="1:16" ht="11.25" hidden="1">
      <c r="A103" s="9"/>
      <c r="B103" s="9"/>
      <c r="C103" s="9"/>
      <c r="D103" s="9"/>
      <c r="E103" s="9"/>
      <c r="F103" s="9"/>
      <c r="G103" s="9"/>
      <c r="H103" s="9"/>
      <c r="I103" s="9"/>
      <c r="J103" s="9"/>
      <c r="K103" s="9"/>
      <c r="L103" s="9"/>
      <c r="M103" s="9"/>
      <c r="N103" s="9"/>
      <c r="O103" s="9"/>
      <c r="P103" s="9"/>
    </row>
    <row r="104" spans="1:16" ht="11.25" hidden="1">
      <c r="A104" s="9"/>
      <c r="B104" s="9"/>
      <c r="C104" s="9"/>
      <c r="D104" s="9"/>
      <c r="E104" s="9"/>
      <c r="F104" s="9"/>
      <c r="G104" s="9"/>
      <c r="H104" s="9"/>
      <c r="I104" s="9"/>
      <c r="J104" s="9"/>
      <c r="K104" s="9"/>
      <c r="L104" s="9"/>
      <c r="M104" s="9"/>
      <c r="N104" s="9"/>
      <c r="O104" s="9"/>
      <c r="P104" s="9"/>
    </row>
    <row r="105" spans="1:16" ht="11.25" hidden="1">
      <c r="A105" s="9"/>
      <c r="B105" s="9"/>
      <c r="C105" s="9"/>
      <c r="D105" s="9"/>
      <c r="E105" s="9"/>
      <c r="F105" s="9"/>
      <c r="G105" s="9"/>
      <c r="H105" s="9"/>
      <c r="I105" s="9"/>
      <c r="J105" s="9"/>
      <c r="K105" s="9"/>
      <c r="L105" s="9"/>
      <c r="M105" s="9"/>
      <c r="N105" s="9"/>
      <c r="O105" s="9"/>
      <c r="P105" s="9"/>
    </row>
    <row r="106" spans="1:16" ht="11.25" hidden="1">
      <c r="A106" s="9"/>
      <c r="B106" s="9"/>
      <c r="C106" s="9"/>
      <c r="D106" s="9"/>
      <c r="E106" s="9"/>
      <c r="F106" s="9"/>
      <c r="G106" s="9"/>
      <c r="H106" s="9"/>
      <c r="I106" s="9"/>
      <c r="J106" s="9"/>
      <c r="K106" s="9"/>
      <c r="L106" s="9"/>
      <c r="M106" s="9"/>
      <c r="N106" s="9"/>
      <c r="O106" s="9"/>
      <c r="P106" s="9"/>
    </row>
    <row r="107" spans="1:16" ht="11.25" hidden="1">
      <c r="A107" s="9"/>
      <c r="B107" s="9"/>
      <c r="C107" s="9"/>
      <c r="D107" s="9"/>
      <c r="E107" s="9"/>
      <c r="F107" s="9"/>
      <c r="G107" s="9"/>
      <c r="H107" s="9"/>
      <c r="I107" s="9"/>
      <c r="J107" s="9"/>
      <c r="K107" s="9"/>
      <c r="L107" s="9"/>
      <c r="M107" s="9"/>
      <c r="N107" s="9"/>
      <c r="O107" s="9"/>
      <c r="P107" s="9"/>
    </row>
    <row r="108" spans="1:16" ht="11.25" hidden="1">
      <c r="A108" s="9"/>
      <c r="B108" s="9"/>
      <c r="C108" s="9"/>
      <c r="D108" s="9"/>
      <c r="E108" s="9"/>
      <c r="F108" s="9"/>
      <c r="G108" s="9"/>
      <c r="H108" s="9"/>
      <c r="I108" s="9"/>
      <c r="J108" s="9"/>
      <c r="K108" s="9"/>
      <c r="L108" s="9"/>
      <c r="M108" s="9"/>
      <c r="N108" s="9"/>
      <c r="O108" s="9"/>
      <c r="P108" s="9"/>
    </row>
    <row r="109" spans="1:16" ht="11.25" hidden="1">
      <c r="A109" s="9"/>
      <c r="B109" s="9"/>
      <c r="C109" s="9"/>
      <c r="D109" s="9"/>
      <c r="E109" s="9"/>
      <c r="F109" s="9"/>
      <c r="G109" s="9"/>
      <c r="H109" s="9"/>
      <c r="I109" s="9"/>
      <c r="J109" s="9"/>
      <c r="K109" s="9"/>
      <c r="L109" s="9"/>
      <c r="M109" s="9"/>
      <c r="N109" s="9"/>
      <c r="O109" s="9"/>
      <c r="P109" s="9"/>
    </row>
    <row r="110" spans="1:16" ht="11.25" hidden="1">
      <c r="A110" s="9"/>
      <c r="B110" s="9"/>
      <c r="C110" s="9"/>
      <c r="D110" s="9"/>
      <c r="E110" s="9"/>
      <c r="F110" s="9"/>
      <c r="G110" s="9"/>
      <c r="H110" s="9"/>
      <c r="I110" s="9"/>
      <c r="J110" s="9"/>
      <c r="K110" s="9"/>
      <c r="L110" s="9"/>
      <c r="M110" s="9"/>
      <c r="N110" s="9"/>
      <c r="O110" s="9"/>
      <c r="P110" s="9"/>
    </row>
    <row r="111" spans="1:16" ht="11.25" hidden="1">
      <c r="A111" s="9"/>
      <c r="B111" s="9"/>
      <c r="C111" s="9"/>
      <c r="D111" s="9"/>
      <c r="E111" s="9"/>
      <c r="F111" s="9"/>
      <c r="G111" s="9"/>
      <c r="H111" s="9"/>
      <c r="I111" s="9"/>
      <c r="J111" s="9"/>
      <c r="K111" s="9"/>
      <c r="L111" s="9"/>
      <c r="M111" s="9"/>
      <c r="N111" s="9"/>
      <c r="O111" s="9"/>
      <c r="P111" s="9"/>
    </row>
    <row r="112" spans="1:16" ht="11.25" hidden="1">
      <c r="A112" s="9"/>
      <c r="B112" s="9"/>
      <c r="C112" s="9"/>
      <c r="D112" s="9"/>
      <c r="E112" s="9"/>
      <c r="F112" s="9"/>
      <c r="G112" s="9"/>
      <c r="H112" s="9"/>
      <c r="I112" s="9"/>
      <c r="J112" s="9"/>
      <c r="K112" s="9"/>
      <c r="L112" s="9"/>
      <c r="M112" s="9"/>
      <c r="N112" s="9"/>
      <c r="O112" s="9"/>
      <c r="P112" s="9"/>
    </row>
    <row r="113" spans="1:16" ht="11.25" hidden="1">
      <c r="A113" s="9"/>
      <c r="B113" s="9"/>
      <c r="C113" s="9"/>
      <c r="D113" s="9"/>
      <c r="E113" s="9"/>
      <c r="F113" s="9"/>
      <c r="G113" s="9"/>
      <c r="H113" s="9"/>
      <c r="I113" s="9"/>
      <c r="J113" s="9"/>
      <c r="K113" s="9"/>
      <c r="L113" s="9"/>
      <c r="M113" s="9"/>
      <c r="N113" s="9"/>
      <c r="O113" s="9"/>
      <c r="P113" s="9"/>
    </row>
    <row r="114" spans="1:16" ht="11.25" hidden="1">
      <c r="A114" s="9"/>
      <c r="B114" s="9"/>
      <c r="C114" s="9"/>
      <c r="D114" s="9"/>
      <c r="E114" s="9"/>
      <c r="F114" s="9"/>
      <c r="G114" s="9"/>
      <c r="H114" s="9"/>
      <c r="I114" s="9"/>
      <c r="J114" s="9"/>
      <c r="K114" s="9"/>
      <c r="L114" s="9"/>
      <c r="M114" s="9"/>
      <c r="N114" s="9"/>
      <c r="O114" s="9"/>
      <c r="P114" s="9"/>
    </row>
    <row r="115" spans="1:16" ht="11.25" hidden="1">
      <c r="A115" s="9"/>
      <c r="B115" s="9"/>
      <c r="C115" s="9"/>
      <c r="D115" s="9"/>
      <c r="E115" s="9"/>
      <c r="F115" s="9"/>
      <c r="G115" s="9"/>
      <c r="H115" s="9"/>
      <c r="I115" s="9"/>
      <c r="J115" s="9"/>
      <c r="K115" s="9"/>
      <c r="L115" s="9"/>
      <c r="M115" s="9"/>
      <c r="N115" s="9"/>
      <c r="O115" s="9"/>
      <c r="P115" s="9"/>
    </row>
    <row r="116" spans="1:16" ht="11.25" hidden="1">
      <c r="A116" s="9"/>
      <c r="B116" s="9"/>
      <c r="C116" s="9"/>
      <c r="D116" s="9"/>
      <c r="E116" s="9"/>
      <c r="F116" s="9"/>
      <c r="G116" s="9"/>
      <c r="H116" s="9"/>
      <c r="I116" s="9"/>
      <c r="J116" s="9"/>
      <c r="K116" s="9"/>
      <c r="L116" s="9"/>
      <c r="M116" s="9"/>
      <c r="N116" s="9"/>
      <c r="O116" s="9"/>
      <c r="P116" s="9"/>
    </row>
    <row r="117" ht="11.25" hidden="1"/>
    <row r="118" ht="11.25" hidden="1"/>
    <row r="119" ht="11.25" hidden="1"/>
    <row r="120" ht="11.25" hidden="1"/>
    <row r="121" ht="11.25" hidden="1"/>
    <row r="122" ht="11.25" hidden="1">
      <c r="M122" s="307" t="s">
        <v>152</v>
      </c>
    </row>
  </sheetData>
  <sheetProtection sheet="1" selectLockedCells="1"/>
  <mergeCells count="8">
    <mergeCell ref="C21:L24"/>
    <mergeCell ref="B6:G6"/>
    <mergeCell ref="I10:J10"/>
    <mergeCell ref="K10:L10"/>
    <mergeCell ref="C10:D10"/>
    <mergeCell ref="E10:F10"/>
    <mergeCell ref="G10:H10"/>
    <mergeCell ref="B12:B13"/>
  </mergeCells>
  <conditionalFormatting sqref="E14:L17">
    <cfRule type="expression" priority="20" dxfId="140" stopIfTrue="1">
      <formula>LEN(E$13)&gt;1</formula>
    </cfRule>
  </conditionalFormatting>
  <conditionalFormatting sqref="D12">
    <cfRule type="expression" priority="21" dxfId="147" stopIfTrue="1">
      <formula>LEN(D12)&gt;1</formula>
    </cfRule>
  </conditionalFormatting>
  <conditionalFormatting sqref="E18:L18">
    <cfRule type="expression" priority="22" dxfId="148" stopIfTrue="1">
      <formula>ISNUMBER(E18)</formula>
    </cfRule>
  </conditionalFormatting>
  <conditionalFormatting sqref="E13:L13 C10 E10:F10">
    <cfRule type="expression" priority="23" dxfId="149" stopIfTrue="1">
      <formula>LEN(C10)&gt;1</formula>
    </cfRule>
  </conditionalFormatting>
  <conditionalFormatting sqref="M12 M10">
    <cfRule type="expression" priority="24" dxfId="150" stopIfTrue="1">
      <formula>IF($C$9=5,TRUE,FALSE)</formula>
    </cfRule>
  </conditionalFormatting>
  <conditionalFormatting sqref="F11 H11 J11 L11">
    <cfRule type="expression" priority="25" dxfId="151" stopIfTrue="1">
      <formula>IF($C$9&gt;=2,TRUE,FALSE)</formula>
    </cfRule>
  </conditionalFormatting>
  <conditionalFormatting sqref="E11 K11 I11">
    <cfRule type="expression" priority="26" dxfId="152" stopIfTrue="1">
      <formula>IF($C$9&gt;=2,TRUE,FALSE)</formula>
    </cfRule>
  </conditionalFormatting>
  <conditionalFormatting sqref="C11:L11">
    <cfRule type="expression" priority="27" dxfId="150" stopIfTrue="1">
      <formula>IF($C$9&gt;=2,TRUE,FALSE)</formula>
    </cfRule>
  </conditionalFormatting>
  <conditionalFormatting sqref="G11">
    <cfRule type="expression" priority="28" dxfId="152" stopIfTrue="1">
      <formula>IF($C$9&gt;=3,TRUE,FALSE)</formula>
    </cfRule>
  </conditionalFormatting>
  <conditionalFormatting sqref="E12 G12 I12 K12">
    <cfRule type="expression" priority="29" dxfId="148" stopIfTrue="1">
      <formula>IF(LEN(E12)&gt;1,TRUE,FALSE)</formula>
    </cfRule>
  </conditionalFormatting>
  <conditionalFormatting sqref="F12 H12 J12 L12">
    <cfRule type="expression" priority="30" dxfId="148" stopIfTrue="1">
      <formula>IF(ISNUMBER(F12),TRUE,FALSE)</formula>
    </cfRule>
  </conditionalFormatting>
  <conditionalFormatting sqref="D9 F9">
    <cfRule type="expression" priority="31" dxfId="153" stopIfTrue="1">
      <formula>IF($C$9&gt;=2,TRUE,FALSE)</formula>
    </cfRule>
  </conditionalFormatting>
  <conditionalFormatting sqref="H9">
    <cfRule type="expression" priority="32" dxfId="153" stopIfTrue="1">
      <formula>IF($C$9&gt;=3,TRUE,FALSE)</formula>
    </cfRule>
  </conditionalFormatting>
  <conditionalFormatting sqref="J9">
    <cfRule type="expression" priority="33" dxfId="153" stopIfTrue="1">
      <formula>IF($C$9&gt;=4,TRUE,FALSE)</formula>
    </cfRule>
  </conditionalFormatting>
  <conditionalFormatting sqref="L9">
    <cfRule type="expression" priority="34" dxfId="153" stopIfTrue="1">
      <formula>IF($C$9=5,TRUE,FALSE)</formula>
    </cfRule>
  </conditionalFormatting>
  <conditionalFormatting sqref="G10:H10">
    <cfRule type="expression" priority="35" dxfId="149" stopIfTrue="1">
      <formula>LEN(G10)&gt;1</formula>
    </cfRule>
    <cfRule type="expression" priority="36" dxfId="150" stopIfTrue="1">
      <formula>IF($C$9=2,TRUE,FALSE)</formula>
    </cfRule>
  </conditionalFormatting>
  <conditionalFormatting sqref="I10:J10">
    <cfRule type="expression" priority="37" dxfId="149" stopIfTrue="1">
      <formula>LEN(I10)&gt;1</formula>
    </cfRule>
    <cfRule type="expression" priority="38" dxfId="150" stopIfTrue="1">
      <formula>IF($C$9=3,TRUE,FALSE)</formula>
    </cfRule>
  </conditionalFormatting>
  <conditionalFormatting sqref="K10:L10">
    <cfRule type="expression" priority="39" dxfId="149" stopIfTrue="1">
      <formula>LEN(K10)&gt;1</formula>
    </cfRule>
    <cfRule type="expression" priority="40" dxfId="150" stopIfTrue="1">
      <formula>IF($C$9=4,TRUE,FALSE)</formula>
    </cfRule>
  </conditionalFormatting>
  <dataValidations count="14">
    <dataValidation errorStyle="warning" type="custom" operator="lessThanOrEqual" showInputMessage="1" showErrorMessage="1" promptTitle="Negative Change" prompt="The number of long-term students who scored lower on their post-test than on their pre-test exams." error="The number of long-term students who scored lower on their post-test than on their pre-test exams and must not exceed the total number of long-term students in the program/facility." sqref="D14">
      <formula1>AND(LEN(D14)&gt;0,D14&lt;=D$12)</formula1>
    </dataValidation>
    <dataValidation errorStyle="warning" type="custom" operator="lessThanOrEqual" showInputMessage="1" showErrorMessage="1" promptTitle="No Change" prompt="The number of long-term students whose scores did not change between their pre-test and their post-test exams." error="The number of long-term students whose scores did not change between their pre-test and their post-test exams must not exceed the total number of long-term students in the program/facility." sqref="D15">
      <formula1>AND(LEN(D15)&gt;0,D15&lt;=D$12)</formula1>
    </dataValidation>
    <dataValidation errorStyle="warning" type="custom" operator="lessThanOrEqual" showInputMessage="1" showErrorMessage="1" promptTitle="Positive Change:  Up to 1 Grade" prompt="The number of long-term students with improvement up to one full grade level on their post-test than on their pre-test exams." error="The number of long-term students with improvement up to one full grade level on their post-test than on their pre-test exams must not exceed the total number of long-term students in the program/facility." sqref="D16">
      <formula1>AND(LEN(D16)&gt;0,D16&lt;=D$12)</formula1>
    </dataValidation>
    <dataValidation errorStyle="warning" type="custom" operator="lessThanOrEqual" showInputMessage="1" showErrorMessage="1" promptTitle="Positive Change: Full Grade" prompt="The number of students with improvement more than full grade level  on their post-test than on their pre-test exams." error="The number of students with improvement more than one full grade level on their post-test than on their pre-test exams must not exceed the total number of long-term students in the program/facility." sqref="D17">
      <formula1>AND(LEN(D17)&gt;0,D17&lt;=D$12)</formula1>
    </dataValidation>
    <dataValidation errorStyle="warning" type="custom" operator="lessThanOrEqual" allowBlank="1" promptTitle="False" prompt="False" sqref="D18">
      <formula1>AND(LEN(D18)&gt;0,D18&lt;=D$12)</formula1>
    </dataValidation>
    <dataValidation errorStyle="warning" type="custom" operator="lessThanOrEqual" showInputMessage="1" showErrorMessage="1" promptTitle="Positive Change: Up to 1 Grade" prompt="The number of long-term students with improvement up to one full  grade on their post-test than on their pre-test exams. " errorTitle="Positive Change: Up to 1 Grade" error="The number of long-term students with improvement up to one full grade level on their post-test than on their pre-test exams must not exceed the total number of long-term students in the program/facility." sqref="C16">
      <formula1>AND(LEN(C16)&gt;0,C16&lt;=D12)</formula1>
    </dataValidation>
    <dataValidation errorStyle="warning" type="custom" showInputMessage="1" showErrorMessage="1" promptTitle="Negative Change" prompt="The number of long-term students who scored lower on their post-test than on their pre-test exams." errorTitle="Negative Change" error="The number of long-term students who scored lower on their post-test than on their pre-test exams  must not exceed the total number of long-term students in the program/facility." sqref="C14">
      <formula1>AND(LEN(C$14)&gt;0,C$14&lt;=D$12)</formula1>
    </dataValidation>
    <dataValidation errorStyle="warning" type="custom" showInputMessage="1" showErrorMessage="1" promptTitle="No Change" prompt="The number of long-term students whose scores did not change between their pre-test and their post-test exams." error="The number of long-term students whose scores did not change between their pre-test and their post-test exams must not exceed the total number of long-term students in the program/facility." sqref="C15">
      <formula1>AND(LEN(C$15)&gt;0,C$15&lt;=D$12)</formula1>
    </dataValidation>
    <dataValidation errorStyle="warning" type="custom" operator="lessThanOrEqual" showInputMessage="1" showErrorMessage="1" promptTitle="Positive Change: Full Grade" prompt="The number of students with improvement of more than one full grade level on their post-test than on their pre-test exams. " error="The number of students with improvement of more than one full grade level on their post-test than on their pre-test exams must not exceed the total number of long-term students in the program/facility." sqref="C17">
      <formula1>AND(LEN(C17)&gt;0,C17&lt;=D$12)</formula1>
    </dataValidation>
    <dataValidation errorStyle="warning" type="custom" operator="lessThanOrEqual" allowBlank="1" promptTitle="False" prompt="False" sqref="C18">
      <formula1>AND(LEN(C18)&gt;0,C18&lt;=D$12)</formula1>
    </dataValidation>
    <dataValidation operator="lessThanOrEqual" allowBlank="1" showInputMessage="1" showErrorMessage="1" sqref="E18 G18 H18 I18 J18"/>
    <dataValidation operator="lessThanOrEqual" allowBlank="1" showInputMessage="1" showErrorMessage="1" sqref="F18"/>
    <dataValidation operator="lessThanOrEqual" allowBlank="1" showInputMessage="1" showErrorMessage="1" sqref="K18"/>
    <dataValidation operator="lessThanOrEqual" allowBlank="1" showInputMessage="1" showErrorMessage="1" sqref="L18"/>
  </dataValidations>
  <printOptions/>
  <pageMargins left="0.25" right="0.25" top="0.75" bottom="0.75" header="0.3" footer="0.3"/>
  <pageSetup fitToHeight="1" fitToWidth="1" horizontalDpi="600" verticalDpi="600" orientation="portrait" scale="70" r:id="rId3"/>
  <drawing r:id="rId2"/>
  <legacyDrawing r:id="rId1"/>
</worksheet>
</file>

<file path=xl/worksheets/sheet8.xml><?xml version="1.0" encoding="utf-8"?>
<worksheet xmlns="http://schemas.openxmlformats.org/spreadsheetml/2006/main" xmlns:r="http://schemas.openxmlformats.org/officeDocument/2006/relationships">
  <sheetPr codeName="Sheet10"/>
  <dimension ref="A1:AB194"/>
  <sheetViews>
    <sheetView showGridLines="0" showRowColHeaders="0" zoomScalePageLayoutView="0" workbookViewId="0" topLeftCell="A1">
      <selection activeCell="A2" sqref="A2"/>
    </sheetView>
  </sheetViews>
  <sheetFormatPr defaultColWidth="0" defaultRowHeight="12.75" zeroHeight="1"/>
  <cols>
    <col min="1" max="1" width="11.28125" style="2" customWidth="1"/>
    <col min="2" max="7" width="9.140625" style="2" customWidth="1"/>
    <col min="8" max="8" width="7.140625" style="2" customWidth="1"/>
    <col min="9" max="9" width="10.421875" style="2" customWidth="1"/>
    <col min="10" max="13" width="10.421875" style="229" customWidth="1"/>
    <col min="14" max="14" width="10.57421875" style="220" hidden="1" customWidth="1"/>
    <col min="15" max="16384" width="0" style="2" hidden="1" customWidth="1"/>
  </cols>
  <sheetData>
    <row r="1" spans="1:28" ht="12.75">
      <c r="A1" s="106"/>
      <c r="B1" s="106"/>
      <c r="C1" s="106"/>
      <c r="D1" s="106"/>
      <c r="E1" s="106"/>
      <c r="F1" s="106"/>
      <c r="G1" s="106"/>
      <c r="H1" s="106"/>
      <c r="I1" s="105"/>
      <c r="J1" s="221"/>
      <c r="K1" s="221"/>
      <c r="L1" s="221"/>
      <c r="M1" s="221"/>
      <c r="N1" s="105"/>
      <c r="O1" s="105"/>
      <c r="P1" s="105"/>
      <c r="Q1" s="105"/>
      <c r="R1" s="105"/>
      <c r="S1" s="105"/>
      <c r="T1" s="105"/>
      <c r="U1" s="105"/>
      <c r="V1" s="105"/>
      <c r="W1" s="105"/>
      <c r="X1" s="105"/>
      <c r="Y1" s="105"/>
      <c r="Z1" s="105"/>
      <c r="AA1" s="105"/>
      <c r="AB1" s="105"/>
    </row>
    <row r="2" spans="1:28" ht="24.75" customHeight="1">
      <c r="A2" s="87" t="s">
        <v>110</v>
      </c>
      <c r="B2" s="5"/>
      <c r="C2" s="5"/>
      <c r="D2" s="5"/>
      <c r="E2" s="5"/>
      <c r="F2" s="5"/>
      <c r="G2" s="5"/>
      <c r="H2" s="87"/>
      <c r="I2" s="221"/>
      <c r="J2" s="221"/>
      <c r="K2" s="221"/>
      <c r="L2" s="221"/>
      <c r="M2" s="221"/>
      <c r="N2" s="105"/>
      <c r="O2" s="105"/>
      <c r="P2" s="105"/>
      <c r="Q2" s="105"/>
      <c r="R2" s="105"/>
      <c r="S2" s="105"/>
      <c r="T2" s="105"/>
      <c r="U2" s="105"/>
      <c r="V2" s="105"/>
      <c r="W2" s="105"/>
      <c r="X2" s="105"/>
      <c r="Y2" s="105"/>
      <c r="Z2" s="105"/>
      <c r="AA2" s="105"/>
      <c r="AB2" s="105"/>
    </row>
    <row r="3" spans="1:28" ht="3.75" customHeight="1" thickBot="1">
      <c r="A3" s="106"/>
      <c r="B3" s="106"/>
      <c r="C3" s="106"/>
      <c r="D3" s="106"/>
      <c r="E3" s="106"/>
      <c r="F3" s="106"/>
      <c r="G3" s="106"/>
      <c r="H3" s="106"/>
      <c r="I3" s="222"/>
      <c r="J3" s="221"/>
      <c r="K3" s="221"/>
      <c r="L3" s="221"/>
      <c r="M3" s="221"/>
      <c r="N3" s="105"/>
      <c r="O3" s="105"/>
      <c r="P3" s="105"/>
      <c r="Q3" s="105"/>
      <c r="R3" s="105"/>
      <c r="S3" s="105"/>
      <c r="T3" s="105"/>
      <c r="U3" s="105"/>
      <c r="V3" s="105"/>
      <c r="W3" s="105"/>
      <c r="X3" s="105"/>
      <c r="Y3" s="105"/>
      <c r="Z3" s="105"/>
      <c r="AA3" s="105"/>
      <c r="AB3" s="105"/>
    </row>
    <row r="4" spans="1:28" ht="36" customHeight="1" thickBot="1">
      <c r="A4" s="407" t="s">
        <v>114</v>
      </c>
      <c r="B4" s="408"/>
      <c r="C4" s="408"/>
      <c r="D4" s="408"/>
      <c r="E4" s="408"/>
      <c r="F4" s="408"/>
      <c r="G4" s="408"/>
      <c r="H4" s="409"/>
      <c r="I4" s="225"/>
      <c r="J4" s="221"/>
      <c r="K4" s="221"/>
      <c r="L4" s="221"/>
      <c r="M4" s="221"/>
      <c r="N4" s="105"/>
      <c r="O4" s="105"/>
      <c r="P4" s="105"/>
      <c r="Q4" s="105"/>
      <c r="R4" s="105"/>
      <c r="S4" s="105"/>
      <c r="T4" s="105"/>
      <c r="U4" s="105"/>
      <c r="V4" s="105"/>
      <c r="W4" s="105"/>
      <c r="X4" s="105"/>
      <c r="Y4" s="105"/>
      <c r="Z4" s="105"/>
      <c r="AA4" s="105"/>
      <c r="AB4" s="105"/>
    </row>
    <row r="5" spans="1:28" s="132" customFormat="1" ht="6" customHeight="1">
      <c r="A5" s="136"/>
      <c r="B5" s="137"/>
      <c r="C5" s="137"/>
      <c r="D5" s="137"/>
      <c r="E5" s="137"/>
      <c r="F5" s="137"/>
      <c r="G5" s="137"/>
      <c r="H5" s="137"/>
      <c r="I5" s="130"/>
      <c r="J5" s="222"/>
      <c r="K5" s="222"/>
      <c r="L5" s="222"/>
      <c r="M5" s="222"/>
      <c r="N5" s="131"/>
      <c r="O5" s="131"/>
      <c r="P5" s="131"/>
      <c r="Q5" s="131"/>
      <c r="R5" s="131"/>
      <c r="S5" s="131"/>
      <c r="T5" s="131"/>
      <c r="U5" s="131"/>
      <c r="V5" s="131"/>
      <c r="W5" s="131"/>
      <c r="X5" s="131"/>
      <c r="Y5" s="131"/>
      <c r="Z5" s="131"/>
      <c r="AA5" s="131"/>
      <c r="AB5" s="131"/>
    </row>
    <row r="6" spans="1:28" ht="25.5" customHeight="1">
      <c r="A6" s="403" t="s">
        <v>118</v>
      </c>
      <c r="B6" s="404"/>
      <c r="C6" s="404"/>
      <c r="D6" s="404"/>
      <c r="E6" s="404"/>
      <c r="F6" s="404"/>
      <c r="G6" s="404"/>
      <c r="H6" s="404"/>
      <c r="I6" s="135">
        <f>('2.4.1.1 Programs and Facilities'!$C$12)</f>
        <v>0</v>
      </c>
      <c r="J6" s="223">
        <f>IF(LEN('2.4.1.1 Programs and Facilities'!D$12)&gt;0,'2.4.1.1 Programs and Facilities'!D$12,"")</f>
      </c>
      <c r="K6" s="223">
        <f>IF(LEN('2.4.1.1 Programs and Facilities'!E$12)&gt;0,'2.4.1.1 Programs and Facilities'!E$12,"")</f>
      </c>
      <c r="L6" s="223">
        <f>IF(LEN('2.4.1.1 Programs and Facilities'!F$12)&gt;0,'2.4.1.1 Programs and Facilities'!F$12,"")</f>
      </c>
      <c r="M6" s="223">
        <f>IF(LEN('2.4.1.1 Programs and Facilities'!G$12)&gt;0,'2.4.1.1 Programs and Facilities'!G$12,"")</f>
      </c>
      <c r="N6" s="105"/>
      <c r="O6" s="105"/>
      <c r="P6" s="105"/>
      <c r="Q6" s="105"/>
      <c r="R6" s="105"/>
      <c r="S6" s="105"/>
      <c r="T6" s="105"/>
      <c r="U6" s="105"/>
      <c r="V6" s="105"/>
      <c r="W6" s="105"/>
      <c r="X6" s="105"/>
      <c r="Y6" s="105"/>
      <c r="Z6" s="105"/>
      <c r="AA6" s="105"/>
      <c r="AB6" s="105"/>
    </row>
    <row r="7" spans="1:28" ht="12.75" customHeight="1">
      <c r="A7" s="398" t="s">
        <v>111</v>
      </c>
      <c r="B7" s="399"/>
      <c r="C7" s="399"/>
      <c r="D7" s="399"/>
      <c r="E7" s="399"/>
      <c r="F7" s="399"/>
      <c r="G7" s="399"/>
      <c r="H7" s="399"/>
      <c r="I7" s="134" t="str">
        <f>IF(LEN('2.4.1.2 Students Served'!D$8)&gt;0,"YES","NO")</f>
        <v>NO</v>
      </c>
      <c r="J7" s="224">
        <f>IF('2.4.1.1 Programs and Facilities'!$H$7&lt;2,"",IF(LEN('2.4.1.2 Students Served'!E$8)&gt;0,"YES","NO"))</f>
      </c>
      <c r="K7" s="224">
        <f>IF('2.4.1.1 Programs and Facilities'!$H$7&lt;3,"",IF(LEN('2.4.1.2 Students Served'!F$8)&gt;0,"YES","NO"))</f>
      </c>
      <c r="L7" s="224">
        <f>IF('2.4.1.1 Programs and Facilities'!$H$7&lt;4,"",IF(LEN('2.4.1.2 Students Served'!G$8)&gt;0,"YES","NO"))</f>
      </c>
      <c r="M7" s="224">
        <f>IF('2.4.1.1 Programs and Facilities'!$H$7&lt;5,"",IF(LEN('2.4.1.2 Students Served'!H$8)&gt;0,"YES","NO"))</f>
      </c>
      <c r="N7" s="133"/>
      <c r="O7" s="105"/>
      <c r="P7" s="105"/>
      <c r="Q7" s="105"/>
      <c r="R7" s="105"/>
      <c r="S7" s="105"/>
      <c r="T7" s="105"/>
      <c r="U7" s="105"/>
      <c r="V7" s="105"/>
      <c r="W7" s="105"/>
      <c r="X7" s="105"/>
      <c r="Y7" s="105"/>
      <c r="Z7" s="105"/>
      <c r="AA7" s="105"/>
      <c r="AB7" s="105"/>
    </row>
    <row r="8" spans="1:28" ht="12.75" customHeight="1">
      <c r="A8" s="400" t="s">
        <v>112</v>
      </c>
      <c r="B8" s="401"/>
      <c r="C8" s="401"/>
      <c r="D8" s="401"/>
      <c r="E8" s="401"/>
      <c r="F8" s="401"/>
      <c r="G8" s="401"/>
      <c r="H8" s="401"/>
      <c r="I8" s="134" t="str">
        <f>IF(('2.4.1.2 Students Served'!D$41)&gt;0,"YES","NO")</f>
        <v>NO</v>
      </c>
      <c r="J8" s="224">
        <f>IF('2.4.1.1 Programs and Facilities'!$H$7&lt;2,"",IF(('2.4.1.2 Students Served'!E$41)&gt;0,"YES","NO"))</f>
      </c>
      <c r="K8" s="224">
        <f>IF('2.4.1.1 Programs and Facilities'!$H$7&lt;3,"",IF(('2.4.1.2 Students Served'!F$41)&gt;0,"YES","NO"))</f>
      </c>
      <c r="L8" s="224">
        <f>IF('2.4.1.1 Programs and Facilities'!$H$7&lt;4,"",IF(('2.4.1.2 Students Served'!G$41)&gt;0,"YES","NO"))</f>
      </c>
      <c r="M8" s="224">
        <f>IF('2.4.1.1 Programs and Facilities'!$H$7&lt;5,"",IF(('2.4.1.2 Students Served'!H$41)&gt;0,"YES","NO"))</f>
      </c>
      <c r="N8" s="133"/>
      <c r="O8" s="105"/>
      <c r="P8" s="105"/>
      <c r="Q8" s="105"/>
      <c r="R8" s="105"/>
      <c r="S8" s="105"/>
      <c r="T8" s="105"/>
      <c r="U8" s="105"/>
      <c r="V8" s="105"/>
      <c r="W8" s="105"/>
      <c r="X8" s="105"/>
      <c r="Y8" s="105"/>
      <c r="Z8" s="105"/>
      <c r="AA8" s="105"/>
      <c r="AB8" s="105"/>
    </row>
    <row r="9" spans="1:28" ht="12.75" customHeight="1">
      <c r="A9" s="400" t="s">
        <v>113</v>
      </c>
      <c r="B9" s="401"/>
      <c r="C9" s="401"/>
      <c r="D9" s="401"/>
      <c r="E9" s="401"/>
      <c r="F9" s="401"/>
      <c r="G9" s="401"/>
      <c r="H9" s="401"/>
      <c r="I9" s="134" t="str">
        <f>IF(('2.4.1.2 Students Served'!D$23)&gt;0,"YES","NO")</f>
        <v>NO</v>
      </c>
      <c r="J9" s="224">
        <f>IF('2.4.1.1 Programs and Facilities'!$H$7&lt;2,"",IF(('2.4.1.2 Students Served'!E$23)&gt;0,"YES","NO"))</f>
      </c>
      <c r="K9" s="224">
        <f>IF('2.4.1.1 Programs and Facilities'!$H$7&lt;3,"",IF(('2.4.1.2 Students Served'!F$23)&gt;0,"YES","NO"))</f>
      </c>
      <c r="L9" s="224">
        <f>IF('2.4.1.1 Programs and Facilities'!$H$7&lt;4,"",IF(('2.4.1.2 Students Served'!G$23)&gt;0,"YES","NO"))</f>
      </c>
      <c r="M9" s="224">
        <f>IF('2.4.1.1 Programs and Facilities'!$H$7&lt;5,"",IF(('2.4.1.2 Students Served'!H$23)&gt;0,"YES","NO"))</f>
      </c>
      <c r="N9" s="133"/>
      <c r="O9" s="105"/>
      <c r="P9" s="105"/>
      <c r="Q9" s="105"/>
      <c r="R9" s="105"/>
      <c r="S9" s="105"/>
      <c r="T9" s="105"/>
      <c r="U9" s="105"/>
      <c r="V9" s="105"/>
      <c r="W9" s="105"/>
      <c r="X9" s="105"/>
      <c r="Y9" s="105"/>
      <c r="Z9" s="105"/>
      <c r="AA9" s="105"/>
      <c r="AB9" s="105"/>
    </row>
    <row r="10" spans="1:28" ht="12.75" customHeight="1">
      <c r="A10" s="400" t="s">
        <v>115</v>
      </c>
      <c r="B10" s="401"/>
      <c r="C10" s="401"/>
      <c r="D10" s="401"/>
      <c r="E10" s="401"/>
      <c r="F10" s="401"/>
      <c r="G10" s="401"/>
      <c r="H10" s="401"/>
      <c r="I10" s="134" t="str">
        <f>IF('2.4.1.2 Students Served'!D$41='2.4.1.2 Students Served'!D$8,"YES","NO")</f>
        <v>YES</v>
      </c>
      <c r="J10" s="224">
        <f>IF('2.4.1.1 Programs and Facilities'!$H$7&lt;2,"",IF('2.4.1.2 Students Served'!E$41='2.4.1.2 Students Served'!E$8,"YES","NO"))</f>
      </c>
      <c r="K10" s="224">
        <f>IF('2.4.1.1 Programs and Facilities'!$H$7&lt;3,"",IF('2.4.1.2 Students Served'!F$41='2.4.1.2 Students Served'!F$8,"YES","NO"))</f>
      </c>
      <c r="L10" s="224">
        <f>IF('2.4.1.1 Programs and Facilities'!$H$7&lt;4,"",IF('2.4.1.2 Students Served'!G$41='2.4.1.2 Students Served'!G$8,"YES","NO"))</f>
      </c>
      <c r="M10" s="224">
        <f>IF('2.4.1.1 Programs and Facilities'!$H$7&lt;5,"",IF('2.4.1.2 Students Served'!H$41='2.4.1.2 Students Served'!H$8,"YES","NO"))</f>
      </c>
      <c r="N10" s="133"/>
      <c r="O10" s="105"/>
      <c r="P10" s="105"/>
      <c r="Q10" s="105"/>
      <c r="R10" s="105"/>
      <c r="S10" s="105"/>
      <c r="T10" s="105"/>
      <c r="U10" s="105"/>
      <c r="V10" s="105"/>
      <c r="W10" s="105"/>
      <c r="X10" s="105"/>
      <c r="Y10" s="105"/>
      <c r="Z10" s="105"/>
      <c r="AA10" s="105"/>
      <c r="AB10" s="105"/>
    </row>
    <row r="11" spans="1:28" ht="12.75" customHeight="1">
      <c r="A11" s="400" t="s">
        <v>116</v>
      </c>
      <c r="B11" s="401"/>
      <c r="C11" s="401"/>
      <c r="D11" s="401"/>
      <c r="E11" s="401"/>
      <c r="F11" s="401"/>
      <c r="G11" s="401"/>
      <c r="H11" s="401"/>
      <c r="I11" s="134" t="str">
        <f>IF('2.4.1.2 Students Served'!D$23='2.4.1.2 Students Served'!D$8,"YES","NO")</f>
        <v>YES</v>
      </c>
      <c r="J11" s="224">
        <f>IF('2.4.1.1 Programs and Facilities'!$H$7&lt;2,"",IF('2.4.1.2 Students Served'!E$23='2.4.1.2 Students Served'!E$8,"YES","NO"))</f>
      </c>
      <c r="K11" s="224">
        <f>IF('2.4.1.1 Programs and Facilities'!$H$7&lt;3,"",IF('2.4.1.2 Students Served'!F$23='2.4.1.2 Students Served'!F$8,"YES","NO"))</f>
      </c>
      <c r="L11" s="224">
        <f>IF('2.4.1.1 Programs and Facilities'!$H$7&lt;4,"",IF('2.4.1.2 Students Served'!G$23='2.4.1.2 Students Served'!G$8,"YES","NO"))</f>
      </c>
      <c r="M11" s="224">
        <f>IF('2.4.1.1 Programs and Facilities'!$H$7&lt;5,"",IF('2.4.1.2 Students Served'!H$23='2.4.1.2 Students Served'!H$8,"YES","NO"))</f>
      </c>
      <c r="N11" s="133"/>
      <c r="O11" s="105"/>
      <c r="P11" s="105"/>
      <c r="Q11" s="105"/>
      <c r="R11" s="105"/>
      <c r="S11" s="105"/>
      <c r="T11" s="105"/>
      <c r="U11" s="105"/>
      <c r="V11" s="105"/>
      <c r="W11" s="105"/>
      <c r="X11" s="105"/>
      <c r="Y11" s="105"/>
      <c r="Z11" s="105"/>
      <c r="AA11" s="105"/>
      <c r="AB11" s="105"/>
    </row>
    <row r="12" spans="1:28" ht="12.75" customHeight="1">
      <c r="A12" s="400" t="s">
        <v>117</v>
      </c>
      <c r="B12" s="401"/>
      <c r="C12" s="401"/>
      <c r="D12" s="401"/>
      <c r="E12" s="401"/>
      <c r="F12" s="401"/>
      <c r="G12" s="401"/>
      <c r="H12" s="401"/>
      <c r="I12" s="134" t="str">
        <f>IF('2.4.1.2 Students Served'!D$41='2.4.1.2 Students Served'!D$23,"YES","NO")</f>
        <v>YES</v>
      </c>
      <c r="J12" s="224">
        <f>IF('2.4.1.1 Programs and Facilities'!$H$7&lt;2,"",IF('2.4.1.2 Students Served'!E$41='2.4.1.2 Students Served'!E$23,"YES","NO"))</f>
      </c>
      <c r="K12" s="224">
        <f>IF('2.4.1.1 Programs and Facilities'!$H$7&lt;3,"",IF('2.4.1.2 Students Served'!F$41='2.4.1.2 Students Served'!F$23,"YES","NO"))</f>
      </c>
      <c r="L12" s="224">
        <f>IF('2.4.1.1 Programs and Facilities'!$H$7&lt;4,"",IF('2.4.1.2 Students Served'!G$41='2.4.1.2 Students Served'!G$23,"YES","NO"))</f>
      </c>
      <c r="M12" s="224">
        <f>IF('2.4.1.1 Programs and Facilities'!$H$7&lt;5,"",IF('2.4.1.2 Students Served'!H$41='2.4.1.2 Students Served'!H$23,"YES","NO"))</f>
      </c>
      <c r="N12" s="133"/>
      <c r="O12" s="105"/>
      <c r="P12" s="105"/>
      <c r="Q12" s="105"/>
      <c r="R12" s="105"/>
      <c r="S12" s="105"/>
      <c r="T12" s="105"/>
      <c r="U12" s="105"/>
      <c r="V12" s="105"/>
      <c r="W12" s="105"/>
      <c r="X12" s="105"/>
      <c r="Y12" s="105"/>
      <c r="Z12" s="105"/>
      <c r="AA12" s="105"/>
      <c r="AB12" s="105"/>
    </row>
    <row r="13" spans="1:28" ht="12.75" customHeight="1">
      <c r="A13" s="400" t="s">
        <v>173</v>
      </c>
      <c r="B13" s="401"/>
      <c r="C13" s="401"/>
      <c r="D13" s="401"/>
      <c r="E13" s="401"/>
      <c r="F13" s="401"/>
      <c r="G13" s="401"/>
      <c r="H13" s="401"/>
      <c r="I13" s="134" t="str">
        <f>IF('2.4.1.2 Students Served'!D$42&lt;='2.4.1.2 Students Served'!D$8,"YES","NO")</f>
        <v>YES</v>
      </c>
      <c r="J13" s="224">
        <f>IF('2.4.1.1 Programs and Facilities'!$H$7&lt;2,"",IF('2.4.1.2 Students Served'!E$42&lt;='2.4.1.2 Students Served'!E$8,"YES","NO"))</f>
      </c>
      <c r="K13" s="224">
        <f>IF('2.4.1.1 Programs and Facilities'!$H$7&lt;3,"",IF('2.4.1.2 Students Served'!F$42&lt;='2.4.1.2 Students Served'!F$8,"YES","NO"))</f>
      </c>
      <c r="L13" s="224">
        <f>IF('2.4.1.1 Programs and Facilities'!$H$7&lt;4,"",IF('2.4.1.2 Students Served'!G$42&lt;='2.4.1.2 Students Served'!G$8,"YES","NO"))</f>
      </c>
      <c r="M13" s="224">
        <f>IF('2.4.1.1 Programs and Facilities'!$H$7&lt;5,"",IF('2.4.1.2 Students Served'!H$42&lt;='2.4.1.2 Students Served'!H$8,"YES","NO"))</f>
      </c>
      <c r="N13" s="133"/>
      <c r="O13" s="105"/>
      <c r="P13" s="105"/>
      <c r="Q13" s="105"/>
      <c r="R13" s="105"/>
      <c r="S13" s="105"/>
      <c r="T13" s="105"/>
      <c r="U13" s="105"/>
      <c r="V13" s="105"/>
      <c r="W13" s="105"/>
      <c r="X13" s="105"/>
      <c r="Y13" s="105"/>
      <c r="Z13" s="105"/>
      <c r="AA13" s="105"/>
      <c r="AB13" s="105"/>
    </row>
    <row r="14" spans="1:28" ht="12.75" customHeight="1">
      <c r="A14" s="400" t="s">
        <v>172</v>
      </c>
      <c r="B14" s="401"/>
      <c r="C14" s="401"/>
      <c r="D14" s="401"/>
      <c r="E14" s="401"/>
      <c r="F14" s="401"/>
      <c r="G14" s="401"/>
      <c r="H14" s="401"/>
      <c r="I14" s="134" t="str">
        <f>IF('2.4.1.2 Students Served'!D$43&lt;='2.4.1.2 Students Served'!D$8,"YES","NO")</f>
        <v>YES</v>
      </c>
      <c r="J14" s="224">
        <f>IF('2.4.1.1 Programs and Facilities'!$H$7&lt;2,"",IF('2.4.1.2 Students Served'!E$43&lt;='2.4.1.2 Students Served'!E$8,"YES","NO"))</f>
      </c>
      <c r="K14" s="224">
        <f>IF('2.4.1.1 Programs and Facilities'!$H$7&lt;3,"",IF('2.4.1.2 Students Served'!F$43&lt;='2.4.1.2 Students Served'!F$8,"YES","NO"))</f>
      </c>
      <c r="L14" s="224">
        <f>IF('2.4.1.1 Programs and Facilities'!$H$7&lt;4,"",IF('2.4.1.2 Students Served'!G$43&lt;='2.4.1.2 Students Served'!G$8,"YES","NO"))</f>
      </c>
      <c r="M14" s="224">
        <f>IF('2.4.1.1 Programs and Facilities'!$H$7&lt;5,"",IF('2.4.1.2 Students Served'!H$43&lt;='2.4.1.2 Students Served'!H$8,"YES","NO"))</f>
      </c>
      <c r="N14" s="133"/>
      <c r="O14" s="105"/>
      <c r="P14" s="105"/>
      <c r="Q14" s="105"/>
      <c r="R14" s="105"/>
      <c r="S14" s="105"/>
      <c r="T14" s="105"/>
      <c r="U14" s="105"/>
      <c r="V14" s="105"/>
      <c r="W14" s="105"/>
      <c r="X14" s="105"/>
      <c r="Y14" s="105"/>
      <c r="Z14" s="105"/>
      <c r="AA14" s="105"/>
      <c r="AB14" s="105"/>
    </row>
    <row r="15" spans="1:28" ht="12.75">
      <c r="A15" s="106"/>
      <c r="B15" s="106"/>
      <c r="C15" s="106"/>
      <c r="D15" s="106"/>
      <c r="E15" s="106"/>
      <c r="F15" s="106"/>
      <c r="G15" s="106"/>
      <c r="H15" s="106"/>
      <c r="I15" s="107"/>
      <c r="J15" s="225"/>
      <c r="K15" s="225"/>
      <c r="L15" s="225"/>
      <c r="M15" s="225"/>
      <c r="N15" s="105"/>
      <c r="O15" s="105"/>
      <c r="P15" s="105"/>
      <c r="Q15" s="105"/>
      <c r="R15" s="105"/>
      <c r="S15" s="105"/>
      <c r="T15" s="105"/>
      <c r="U15" s="105"/>
      <c r="V15" s="105"/>
      <c r="W15" s="105"/>
      <c r="X15" s="105"/>
      <c r="Y15" s="105"/>
      <c r="Z15" s="105"/>
      <c r="AA15" s="105"/>
      <c r="AB15" s="105"/>
    </row>
    <row r="16" spans="1:28" ht="25.5" customHeight="1">
      <c r="A16" s="403" t="s">
        <v>212</v>
      </c>
      <c r="B16" s="404"/>
      <c r="C16" s="404"/>
      <c r="D16" s="404"/>
      <c r="E16" s="404"/>
      <c r="F16" s="404"/>
      <c r="G16" s="404"/>
      <c r="H16" s="404"/>
      <c r="I16" s="135">
        <f>('2.4.1.1 Programs and Facilities'!$C$12)</f>
        <v>0</v>
      </c>
      <c r="J16" s="223">
        <f>IF(LEN('2.4.1.1 Programs and Facilities'!D$12)&gt;0,'2.4.1.1 Programs and Facilities'!D$12,"")</f>
      </c>
      <c r="K16" s="223">
        <f>IF(LEN('2.4.1.1 Programs and Facilities'!E$12)&gt;0,'2.4.1.1 Programs and Facilities'!E$12,"")</f>
      </c>
      <c r="L16" s="223">
        <f>IF(LEN('2.4.1.1 Programs and Facilities'!F$12)&gt;0,'2.4.1.1 Programs and Facilities'!F$12,"")</f>
      </c>
      <c r="M16" s="223">
        <f>IF(LEN('2.4.1.1 Programs and Facilities'!G$12)&gt;0,'2.4.1.1 Programs and Facilities'!G$12,"")</f>
      </c>
      <c r="N16" s="105"/>
      <c r="O16" s="105"/>
      <c r="P16" s="105"/>
      <c r="Q16" s="105"/>
      <c r="R16" s="105"/>
      <c r="S16" s="105"/>
      <c r="T16" s="105"/>
      <c r="U16" s="105"/>
      <c r="V16" s="105"/>
      <c r="W16" s="105"/>
      <c r="X16" s="105"/>
      <c r="Y16" s="105"/>
      <c r="Z16" s="105"/>
      <c r="AA16" s="105"/>
      <c r="AB16" s="105"/>
    </row>
    <row r="17" spans="1:28" ht="12.75" customHeight="1">
      <c r="A17" s="398" t="s">
        <v>174</v>
      </c>
      <c r="B17" s="399"/>
      <c r="C17" s="399"/>
      <c r="D17" s="399"/>
      <c r="E17" s="399"/>
      <c r="F17" s="399"/>
      <c r="G17" s="399"/>
      <c r="H17" s="399"/>
      <c r="I17" s="134" t="str">
        <f>IF(LEN('2.4.1.3.1 Transition Services'!D$11)&gt;0,"YES","NO")</f>
        <v>YES</v>
      </c>
      <c r="J17" s="224">
        <f>IF('2.4.1.1 Programs and Facilities'!$H$7&lt;2,"",IF(LEN('2.4.1.3.1 Transition Services'!E$11)&gt;0,"YES","NO"))</f>
      </c>
      <c r="K17" s="224">
        <f>IF('2.4.1.1 Programs and Facilities'!$H$7&lt;3,"",IF(LEN('2.4.1.3.1 Transition Services'!F$11)&gt;0,"YES","NO"))</f>
      </c>
      <c r="L17" s="224">
        <f>IF('2.4.1.1 Programs and Facilities'!$H$7&lt;4,"",IF(LEN('2.4.1.3.1 Transition Services'!$G$11)&gt;0,"YES","NO"))</f>
      </c>
      <c r="M17" s="224">
        <f>IF('2.4.1.1 Programs and Facilities'!$H$7&lt;5,"",IF(LEN('2.4.1.3.1 Transition Services'!$H$11)&gt;0,"YES","NO"))</f>
      </c>
      <c r="N17" s="105"/>
      <c r="O17" s="105"/>
      <c r="P17" s="105"/>
      <c r="Q17" s="105"/>
      <c r="R17" s="105"/>
      <c r="S17" s="105"/>
      <c r="T17" s="105"/>
      <c r="U17" s="105"/>
      <c r="V17" s="105"/>
      <c r="W17" s="105"/>
      <c r="X17" s="105"/>
      <c r="Y17" s="105"/>
      <c r="Z17" s="105"/>
      <c r="AA17" s="105"/>
      <c r="AB17" s="105"/>
    </row>
    <row r="18" spans="1:28" ht="12.75" customHeight="1">
      <c r="A18" s="400" t="s">
        <v>175</v>
      </c>
      <c r="B18" s="401"/>
      <c r="C18" s="401"/>
      <c r="D18" s="401"/>
      <c r="E18" s="401"/>
      <c r="F18" s="401"/>
      <c r="G18" s="401"/>
      <c r="H18" s="401"/>
      <c r="I18" s="134" t="str">
        <f>IF('2.4.1.3.1 Transition Services'!$D$12&lt;='2.4.1.3.1 Transition Services'!$D8,"YES","NO")</f>
        <v>YES</v>
      </c>
      <c r="J18" s="224">
        <f>IF('2.4.1.1 Programs and Facilities'!$H$7&lt;2,"",IF('2.4.1.3.1 Transition Services'!E$12&lt;='2.4.1.3.1 Transition Services'!E$8,"YES","NO"))</f>
      </c>
      <c r="K18" s="224">
        <f>IF('2.4.1.1 Programs and Facilities'!$H$7&lt;3,"",IF('2.4.1.3.1 Transition Services'!F$12&lt;='2.4.1.3.1 Transition Services'!F$8,"YES","NO"))</f>
      </c>
      <c r="L18" s="224">
        <f>IF('2.4.1.1 Programs and Facilities'!$H$7&lt;4,"",IF('2.4.1.3.1 Transition Services'!G$12&lt;='2.4.1.3.1 Transition Services'!G$8,"YES","NO"))</f>
      </c>
      <c r="M18" s="224">
        <f>IF('2.4.1.1 Programs and Facilities'!$H$7&lt;5,"",IF('2.4.1.3.1 Transition Services'!H$12&lt;='2.4.1.3.1 Transition Services'!H$8,"YES","NO"))</f>
      </c>
      <c r="N18" s="105"/>
      <c r="O18" s="105"/>
      <c r="P18" s="105"/>
      <c r="Q18" s="105"/>
      <c r="R18" s="105"/>
      <c r="S18" s="105"/>
      <c r="T18" s="105"/>
      <c r="U18" s="105"/>
      <c r="V18" s="105"/>
      <c r="W18" s="105"/>
      <c r="X18" s="105"/>
      <c r="Y18" s="105"/>
      <c r="Z18" s="105"/>
      <c r="AA18" s="105"/>
      <c r="AB18" s="105"/>
    </row>
    <row r="19" spans="1:28" ht="12.75">
      <c r="A19" s="106"/>
      <c r="B19" s="106"/>
      <c r="C19" s="106"/>
      <c r="D19" s="106"/>
      <c r="E19" s="106"/>
      <c r="F19" s="106"/>
      <c r="G19" s="106"/>
      <c r="H19" s="106"/>
      <c r="I19" s="107"/>
      <c r="J19" s="225"/>
      <c r="K19" s="226"/>
      <c r="L19" s="225"/>
      <c r="M19" s="225"/>
      <c r="N19" s="105"/>
      <c r="O19" s="105"/>
      <c r="P19" s="105"/>
      <c r="Q19" s="105"/>
      <c r="R19" s="105"/>
      <c r="S19" s="105"/>
      <c r="T19" s="105"/>
      <c r="U19" s="105"/>
      <c r="V19" s="105"/>
      <c r="W19" s="105"/>
      <c r="X19" s="105"/>
      <c r="Y19" s="105"/>
      <c r="Z19" s="105"/>
      <c r="AA19" s="105"/>
      <c r="AB19" s="105"/>
    </row>
    <row r="20" spans="1:28" ht="25.5" customHeight="1">
      <c r="A20" s="403" t="s">
        <v>211</v>
      </c>
      <c r="B20" s="404"/>
      <c r="C20" s="404"/>
      <c r="D20" s="404"/>
      <c r="E20" s="404"/>
      <c r="F20" s="404"/>
      <c r="G20" s="404"/>
      <c r="H20" s="404"/>
      <c r="I20" s="135">
        <f>('2.4.1.1 Programs and Facilities'!$C$12)</f>
        <v>0</v>
      </c>
      <c r="J20" s="223">
        <f>IF(LEN('2.4.1.1 Programs and Facilities'!D$12)&gt;0,'2.4.1.1 Programs and Facilities'!D$12,"")</f>
      </c>
      <c r="K20" s="223">
        <f>IF(LEN('2.4.1.1 Programs and Facilities'!E$12)&gt;0,'2.4.1.1 Programs and Facilities'!E$12,"")</f>
      </c>
      <c r="L20" s="223">
        <f>IF(LEN('2.4.1.1 Programs and Facilities'!F$12)&gt;0,'2.4.1.1 Programs and Facilities'!F$12,"")</f>
      </c>
      <c r="M20" s="223">
        <f>IF(LEN('2.4.1.1 Programs and Facilities'!G$12)&gt;0,'2.4.1.1 Programs and Facilities'!G$12,"")</f>
      </c>
      <c r="N20" s="105"/>
      <c r="O20" s="105"/>
      <c r="P20" s="105"/>
      <c r="Q20" s="105"/>
      <c r="R20" s="105"/>
      <c r="S20" s="105"/>
      <c r="T20" s="105"/>
      <c r="U20" s="105"/>
      <c r="V20" s="105"/>
      <c r="W20" s="105"/>
      <c r="X20" s="105"/>
      <c r="Y20" s="105"/>
      <c r="Z20" s="105"/>
      <c r="AA20" s="105"/>
      <c r="AB20" s="105"/>
    </row>
    <row r="21" spans="1:28" ht="12.75" customHeight="1">
      <c r="A21" s="398" t="s">
        <v>176</v>
      </c>
      <c r="B21" s="399"/>
      <c r="C21" s="399"/>
      <c r="D21" s="399"/>
      <c r="E21" s="399"/>
      <c r="F21" s="399"/>
      <c r="G21" s="399"/>
      <c r="H21" s="399"/>
      <c r="I21" s="140" t="s">
        <v>232</v>
      </c>
      <c r="J21" s="224">
        <f>IF('2.4.1.1 Programs and Facilities'!$H$7&lt;2,"",IF(AND(LEN('2.4.1.3.2 Academic Outcomes'!E14)&gt;0,LEN('2.4.1.3.2 Academic Outcomes'!F14)&gt;0),"YES","NO"))</f>
      </c>
      <c r="K21" s="224">
        <f>IF('2.4.1.1 Programs and Facilities'!$H$7&lt;3,"",IF(AND(LEN('2.4.1.3.2 Academic Outcomes'!G14)&gt;0,LEN('2.4.1.3.2 Academic Outcomes'!H14)&gt;0),"YES","NO"))</f>
      </c>
      <c r="L21" s="224">
        <f>IF('2.4.1.1 Programs and Facilities'!$H$7&lt;4,"",IF(AND(LEN('2.4.1.3.2 Academic Outcomes'!I14)&gt;0,LEN('2.4.1.3.2 Academic Outcomes'!J14)&gt;0),"YES","NO"))</f>
      </c>
      <c r="M21" s="224">
        <f>IF('2.4.1.1 Programs and Facilities'!$H$7&lt;5,"",IF(AND(LEN('2.4.1.3.2 Academic Outcomes'!K14)&gt;0,LEN('2.4.1.3.2 Academic Outcomes'!L14)&gt;0),"YES","NO"))</f>
      </c>
      <c r="N21" s="105"/>
      <c r="O21" s="105"/>
      <c r="P21" s="105"/>
      <c r="Q21" s="105"/>
      <c r="R21" s="105"/>
      <c r="S21" s="105"/>
      <c r="T21" s="105"/>
      <c r="U21" s="105"/>
      <c r="V21" s="105"/>
      <c r="W21" s="105"/>
      <c r="X21" s="105"/>
      <c r="Y21" s="105"/>
      <c r="Z21" s="105"/>
      <c r="AA21" s="105"/>
      <c r="AB21" s="105"/>
    </row>
    <row r="22" spans="1:28" ht="12.75" customHeight="1">
      <c r="A22" s="400" t="s">
        <v>177</v>
      </c>
      <c r="B22" s="401"/>
      <c r="C22" s="401"/>
      <c r="D22" s="401"/>
      <c r="E22" s="401"/>
      <c r="F22" s="401"/>
      <c r="G22" s="401"/>
      <c r="H22" s="401"/>
      <c r="I22" s="140" t="str">
        <f>IF(AND(LEN('2.4.1.3.2 Academic Outcomes'!C15)&gt;0,LEN('2.4.1.3.2 Academic Outcomes'!D15)&gt;0),"YES","NO")</f>
        <v>NO</v>
      </c>
      <c r="J22" s="224">
        <f>IF('2.4.1.1 Programs and Facilities'!$H$7&lt;2,"",IF(AND(LEN('2.4.1.3.2 Academic Outcomes'!E15)&gt;0,LEN('2.4.1.3.2 Academic Outcomes'!F15)&gt;0),"YES","NO"))</f>
      </c>
      <c r="K22" s="224">
        <f>IF('2.4.1.1 Programs and Facilities'!$H$7&lt;3,"",IF(AND(LEN('2.4.1.3.2 Academic Outcomes'!G15)&gt;0,LEN('2.4.1.3.2 Academic Outcomes'!H15)&gt;0),"YES","NO"))</f>
      </c>
      <c r="L22" s="224">
        <f>IF('2.4.1.1 Programs and Facilities'!$H$7&lt;4,"",IF(AND(LEN('2.4.1.3.2 Academic Outcomes'!I15)&gt;0,LEN('2.4.1.3.2 Academic Outcomes'!J15)&gt;0),"YES","NO"))</f>
      </c>
      <c r="M22" s="224">
        <f>IF('2.4.1.1 Programs and Facilities'!$H$7&lt;5,"",IF(AND(LEN('2.4.1.3.2 Academic Outcomes'!K15)&gt;0,LEN('2.4.1.3.2 Academic Outcomes'!L15)&gt;0),"YES","NO"))</f>
      </c>
      <c r="N22" s="105"/>
      <c r="O22" s="105"/>
      <c r="P22" s="105"/>
      <c r="Q22" s="105"/>
      <c r="R22" s="105"/>
      <c r="S22" s="105"/>
      <c r="T22" s="105"/>
      <c r="U22" s="105"/>
      <c r="V22" s="105"/>
      <c r="W22" s="105"/>
      <c r="X22" s="105"/>
      <c r="Y22" s="105"/>
      <c r="Z22" s="105"/>
      <c r="AA22" s="105"/>
      <c r="AB22" s="105"/>
    </row>
    <row r="23" spans="1:28" ht="12.75" customHeight="1">
      <c r="A23" s="400" t="s">
        <v>178</v>
      </c>
      <c r="B23" s="401"/>
      <c r="C23" s="401"/>
      <c r="D23" s="401"/>
      <c r="E23" s="401"/>
      <c r="F23" s="401"/>
      <c r="G23" s="401"/>
      <c r="H23" s="401"/>
      <c r="I23" s="140" t="str">
        <f>IF(AND(LEN('2.4.1.3.2 Academic Outcomes'!C16)&gt;0,LEN('2.4.1.3.2 Academic Outcomes'!D16)&gt;0),"YES","NO")</f>
        <v>NO</v>
      </c>
      <c r="J23" s="224">
        <f>IF('2.4.1.1 Programs and Facilities'!$H$7&lt;2,"",IF(AND(LEN('2.4.1.3.2 Academic Outcomes'!E16)&gt;0,LEN('2.4.1.3.2 Academic Outcomes'!F16)&gt;0),"YES","NO"))</f>
      </c>
      <c r="K23" s="224">
        <f>IF('2.4.1.1 Programs and Facilities'!$H$7&lt;3,"",IF(AND(LEN('2.4.1.3.2 Academic Outcomes'!G16)&gt;0,LEN('2.4.1.3.2 Academic Outcomes'!H16)&gt;0),"YES","NO"))</f>
      </c>
      <c r="L23" s="224">
        <f>IF('2.4.1.1 Programs and Facilities'!$H$7&lt;4,"",IF(AND(LEN('2.4.1.3.2 Academic Outcomes'!I16)&gt;0,LEN('2.4.1.3.2 Academic Outcomes'!J16)&gt;0),"YES","NO"))</f>
      </c>
      <c r="M23" s="224">
        <f>IF('2.4.1.1 Programs and Facilities'!$H$7&lt;5,"",IF(AND(LEN('2.4.1.3.2 Academic Outcomes'!K16)&gt;0,LEN('2.4.1.3.2 Academic Outcomes'!L16)&gt;0),"YES","NO"))</f>
      </c>
      <c r="N23" s="105"/>
      <c r="O23" s="105"/>
      <c r="P23" s="105"/>
      <c r="Q23" s="105"/>
      <c r="R23" s="105"/>
      <c r="S23" s="105"/>
      <c r="T23" s="105"/>
      <c r="U23" s="105"/>
      <c r="V23" s="105"/>
      <c r="W23" s="105"/>
      <c r="X23" s="105"/>
      <c r="Y23" s="105"/>
      <c r="Z23" s="105"/>
      <c r="AA23" s="105"/>
      <c r="AB23" s="105"/>
    </row>
    <row r="24" spans="1:28" ht="12.75" customHeight="1">
      <c r="A24" s="398" t="s">
        <v>179</v>
      </c>
      <c r="B24" s="399"/>
      <c r="C24" s="399"/>
      <c r="D24" s="399"/>
      <c r="E24" s="399"/>
      <c r="F24" s="399"/>
      <c r="G24" s="399"/>
      <c r="H24" s="399"/>
      <c r="I24" s="140" t="str">
        <f>IF(AND(LEN('2.4.1.3.2 Academic Outcomes'!C17)&gt;0,LEN('2.4.1.3.2 Academic Outcomes'!D17)&gt;0),"YES","NO")</f>
        <v>NO</v>
      </c>
      <c r="J24" s="224">
        <f>IF('2.4.1.1 Programs and Facilities'!$H$7&lt;2,"",IF(AND(LEN('2.4.1.3.2 Academic Outcomes'!E17)&gt;0,LEN('2.4.1.3.2 Academic Outcomes'!F17)&gt;0),"YES","NO"))</f>
      </c>
      <c r="K24" s="224">
        <f>IF('2.4.1.1 Programs and Facilities'!$H$7&lt;3,"",IF(AND(LEN('2.4.1.3.2 Academic Outcomes'!G17)&gt;0,LEN('2.4.1.3.2 Academic Outcomes'!H17)&gt;0),"YES","NO"))</f>
      </c>
      <c r="L24" s="224">
        <f>IF('2.4.1.1 Programs and Facilities'!$H$7&lt;4,"",IF(AND(LEN('2.4.1.3.2 Academic Outcomes'!I17)&gt;0,LEN('2.4.1.3.2 Academic Outcomes'!J17)&gt;0),"YES","NO"))</f>
      </c>
      <c r="M24" s="224">
        <f>IF('2.4.1.1 Programs and Facilities'!$H$7&lt;5,"",IF(AND(LEN('2.4.1.3.2 Academic Outcomes'!K17)&gt;0,LEN('2.4.1.3.2 Academic Outcomes'!L17)&gt;0),"YES","NO"))</f>
      </c>
      <c r="N24" s="105"/>
      <c r="O24" s="105"/>
      <c r="P24" s="105"/>
      <c r="Q24" s="105"/>
      <c r="R24" s="105"/>
      <c r="S24" s="105"/>
      <c r="T24" s="105"/>
      <c r="U24" s="105"/>
      <c r="V24" s="105"/>
      <c r="W24" s="105"/>
      <c r="X24" s="105"/>
      <c r="Y24" s="105"/>
      <c r="Z24" s="105"/>
      <c r="AA24" s="105"/>
      <c r="AB24" s="105"/>
    </row>
    <row r="25" spans="1:28" ht="12.75" customHeight="1">
      <c r="A25" s="400" t="s">
        <v>180</v>
      </c>
      <c r="B25" s="401"/>
      <c r="C25" s="401"/>
      <c r="D25" s="401"/>
      <c r="E25" s="401"/>
      <c r="F25" s="401"/>
      <c r="G25" s="401"/>
      <c r="H25" s="401"/>
      <c r="I25" s="140" t="str">
        <f>IF(AND(LEN('2.4.1.3.2 Academic Outcomes'!C18)&gt;0,LEN('2.4.1.3.2 Academic Outcomes'!D18)&gt;0),"YES","NO")</f>
        <v>NO</v>
      </c>
      <c r="J25" s="224">
        <f>IF('2.4.1.1 Programs and Facilities'!$H$7&lt;2,"",IF(AND(LEN('2.4.1.3.2 Academic Outcomes'!E18)&gt;0,LEN('2.4.1.3.2 Academic Outcomes'!F18)&gt;0),"YES","NO"))</f>
      </c>
      <c r="K25" s="224">
        <f>IF('2.4.1.1 Programs and Facilities'!$H$7&lt;3,"",IF(AND(LEN('2.4.1.3.2 Academic Outcomes'!G18)&gt;0,LEN('2.4.1.3.2 Academic Outcomes'!H18)&gt;0),"YES","NO"))</f>
      </c>
      <c r="L25" s="224">
        <f>IF('2.4.1.1 Programs and Facilities'!$H$7&lt;4,"",IF(AND(LEN('2.4.1.3.2 Academic Outcomes'!I18)&gt;0,LEN('2.4.1.3.2 Academic Outcomes'!J18)&gt;0),"YES","NO"))</f>
      </c>
      <c r="M25" s="224">
        <f>IF('2.4.1.1 Programs and Facilities'!$H$7&lt;5,"",IF(AND(LEN('2.4.1.3.2 Academic Outcomes'!K18)&gt;0,LEN('2.4.1.3.2 Academic Outcomes'!L18)&gt;0),"YES","NO"))</f>
      </c>
      <c r="N25" s="105"/>
      <c r="O25" s="105"/>
      <c r="P25" s="105"/>
      <c r="Q25" s="105"/>
      <c r="R25" s="105"/>
      <c r="S25" s="105"/>
      <c r="T25" s="105"/>
      <c r="U25" s="105"/>
      <c r="V25" s="105"/>
      <c r="W25" s="105"/>
      <c r="X25" s="105"/>
      <c r="Y25" s="105"/>
      <c r="Z25" s="105"/>
      <c r="AA25" s="105"/>
      <c r="AB25" s="105"/>
    </row>
    <row r="26" spans="1:28" ht="12.75" customHeight="1">
      <c r="A26" s="400" t="s">
        <v>181</v>
      </c>
      <c r="B26" s="401"/>
      <c r="C26" s="401"/>
      <c r="D26" s="401"/>
      <c r="E26" s="401"/>
      <c r="F26" s="401"/>
      <c r="G26" s="401"/>
      <c r="H26" s="401"/>
      <c r="I26" s="140" t="str">
        <f>IF(AND(LEN('2.4.1.3.2 Academic Outcomes'!C19)&gt;0,LEN('2.4.1.3.2 Academic Outcomes'!D19)&gt;0),"YES","NO")</f>
        <v>NO</v>
      </c>
      <c r="J26" s="224">
        <f>IF('2.4.1.1 Programs and Facilities'!$H$7&lt;2,"",IF(AND(LEN('2.4.1.3.2 Academic Outcomes'!E19)&gt;0,LEN('2.4.1.3.2 Academic Outcomes'!F19)&gt;0),"YES","NO"))</f>
      </c>
      <c r="K26" s="224">
        <f>IF('2.4.1.1 Programs and Facilities'!$H$7&lt;3,"",IF(AND(LEN('2.4.1.3.2 Academic Outcomes'!G19)&gt;0,LEN('2.4.1.3.2 Academic Outcomes'!H19)&gt;0),"YES","NO"))</f>
      </c>
      <c r="L26" s="224">
        <f>IF('2.4.1.1 Programs and Facilities'!$H$7&lt;4,"",IF(AND(LEN('2.4.1.3.2 Academic Outcomes'!I19)&gt;0,LEN('2.4.1.3.2 Academic Outcomes'!J19)&gt;0),"YES","NO"))</f>
      </c>
      <c r="M26" s="224">
        <f>IF('2.4.1.1 Programs and Facilities'!$H$7&lt;5,"",IF(AND(LEN('2.4.1.3.2 Academic Outcomes'!K19)&gt;0,LEN('2.4.1.3.2 Academic Outcomes'!L19)&gt;0),"YES","NO"))</f>
      </c>
      <c r="N26" s="105"/>
      <c r="O26" s="105"/>
      <c r="P26" s="105"/>
      <c r="Q26" s="105"/>
      <c r="R26" s="105"/>
      <c r="S26" s="105"/>
      <c r="T26" s="105"/>
      <c r="U26" s="105"/>
      <c r="V26" s="105"/>
      <c r="W26" s="105"/>
      <c r="X26" s="105"/>
      <c r="Y26" s="105"/>
      <c r="Z26" s="105"/>
      <c r="AA26" s="105"/>
      <c r="AB26" s="105"/>
    </row>
    <row r="27" spans="1:28" ht="12.75" customHeight="1">
      <c r="A27" s="400" t="s">
        <v>182</v>
      </c>
      <c r="B27" s="401"/>
      <c r="C27" s="401"/>
      <c r="D27" s="401"/>
      <c r="E27" s="401"/>
      <c r="F27" s="401"/>
      <c r="G27" s="401"/>
      <c r="H27" s="401"/>
      <c r="I27" s="140" t="str">
        <f>IF(AND(LEN('2.4.1.3.2 Academic Outcomes'!C20)&gt;0,LEN('2.4.1.3.2 Academic Outcomes'!D20)&gt;0),"YES","NO")</f>
        <v>NO</v>
      </c>
      <c r="J27" s="224">
        <f>IF('2.4.1.1 Programs and Facilities'!$H$7&lt;2,"",IF(AND(LEN('2.4.1.3.2 Academic Outcomes'!E20)&gt;0,LEN('2.4.1.3.2 Academic Outcomes'!F20)&gt;0),"YES","NO"))</f>
      </c>
      <c r="K27" s="224">
        <f>IF('2.4.1.1 Programs and Facilities'!$H$7&lt;3,"",IF(AND(LEN('2.4.1.3.2 Academic Outcomes'!G20)&gt;0,LEN('2.4.1.3.2 Academic Outcomes'!H20)&gt;0),"YES","NO"))</f>
      </c>
      <c r="L27" s="224">
        <f>IF('2.4.1.1 Programs and Facilities'!$H$7&lt;4,"",IF(AND(LEN('2.4.1.3.2 Academic Outcomes'!I20)&gt;0,LEN('2.4.1.3.2 Academic Outcomes'!J20)&gt;0),"YES","NO"))</f>
      </c>
      <c r="M27" s="224">
        <f>IF('2.4.1.1 Programs and Facilities'!$H$7&lt;5,"",IF(AND(LEN('2.4.1.3.2 Academic Outcomes'!K20)&gt;0,LEN('2.4.1.3.2 Academic Outcomes'!L20)&gt;0),"YES","NO"))</f>
      </c>
      <c r="N27" s="105"/>
      <c r="O27" s="105"/>
      <c r="P27" s="105"/>
      <c r="Q27" s="105"/>
      <c r="R27" s="105"/>
      <c r="S27" s="105"/>
      <c r="T27" s="105"/>
      <c r="U27" s="105"/>
      <c r="V27" s="105"/>
      <c r="W27" s="105"/>
      <c r="X27" s="105"/>
      <c r="Y27" s="105"/>
      <c r="Z27" s="105"/>
      <c r="AA27" s="105"/>
      <c r="AB27" s="105"/>
    </row>
    <row r="28" spans="1:28" ht="12.75" customHeight="1">
      <c r="A28" s="400" t="s">
        <v>183</v>
      </c>
      <c r="B28" s="401"/>
      <c r="C28" s="401"/>
      <c r="D28" s="401"/>
      <c r="E28" s="401"/>
      <c r="F28" s="401"/>
      <c r="G28" s="401"/>
      <c r="H28" s="401"/>
      <c r="I28" s="140" t="str">
        <f>IF(AND(LEN('2.4.1.3.2 Academic Outcomes'!C21)&gt;0,LEN('2.4.1.3.2 Academic Outcomes'!D21)&gt;0),"YES","NO")</f>
        <v>NO</v>
      </c>
      <c r="J28" s="224" t="str">
        <f>IF('2.4.1.1 Programs and Facilities'!$H$7&lt;2," ",IF(,"",IF(AND(LEN('2.4.1.3.2 Academic Outcomes'!E21)&gt;0,LEN('2.4.1.3.2 Academic Outcomes'!F21)&gt;0),"YES","NO")))</f>
        <v> </v>
      </c>
      <c r="K28" s="224">
        <f>IF('2.4.1.1 Programs and Facilities'!$H$7&lt;3,"",IF(AND(LEN('2.4.1.3.2 Academic Outcomes'!G21)&gt;0,LEN('2.4.1.3.2 Academic Outcomes'!H21)&gt;0),"YES","NO"))</f>
      </c>
      <c r="L28" s="224">
        <f>IF('2.4.1.1 Programs and Facilities'!$H$7&lt;4,"",IF(AND(LEN('2.4.1.3.2 Academic Outcomes'!I21)&gt;0,LEN('2.4.1.3.2 Academic Outcomes'!J21)&gt;0),"YES","NO"))</f>
      </c>
      <c r="M28" s="224">
        <f>IF('2.4.1.1 Programs and Facilities'!$H$7&lt;5,"",IF(AND(LEN('2.4.1.3.2 Academic Outcomes'!K21)&gt;0,LEN('2.4.1.3.2 Academic Outcomes'!L21)&gt;0),"YES","NO"))</f>
      </c>
      <c r="N28" s="105"/>
      <c r="O28" s="105"/>
      <c r="P28" s="105"/>
      <c r="Q28" s="105"/>
      <c r="R28" s="105"/>
      <c r="S28" s="105"/>
      <c r="T28" s="105"/>
      <c r="U28" s="105"/>
      <c r="V28" s="105"/>
      <c r="W28" s="105"/>
      <c r="X28" s="105"/>
      <c r="Y28" s="105"/>
      <c r="Z28" s="105"/>
      <c r="AA28" s="105"/>
      <c r="AB28" s="105"/>
    </row>
    <row r="29" spans="1:28" ht="12.75" customHeight="1">
      <c r="A29" s="400" t="s">
        <v>184</v>
      </c>
      <c r="B29" s="402"/>
      <c r="C29" s="402"/>
      <c r="D29" s="402"/>
      <c r="E29" s="402"/>
      <c r="F29" s="402"/>
      <c r="G29" s="402"/>
      <c r="H29" s="402"/>
      <c r="I29" s="140" t="str">
        <f>IF('2.4.1.3.2 Academic Outcomes'!D14&lt;='2.4.1.3.2 Academic Outcomes'!C8,"YES","NO")</f>
        <v>YES</v>
      </c>
      <c r="J29" s="224">
        <f>IF('2.4.1.1 Programs and Facilities'!H7&lt;2,"",IF(AND('2.4.1.3.2 Academic Outcomes'!E14&lt;='2.4.1.3.2 Academic Outcomes'!E8,'2.4.1.3.2 Academic Outcomes'!F14&lt;='2.4.1.3.2 Academic Outcomes'!E8),"YES","NO"))</f>
      </c>
      <c r="K29" s="224">
        <f>IF('2.4.1.1 Programs and Facilities'!H7&lt;3,"",IF(AND('2.4.1.3.2 Academic Outcomes'!G14&lt;='2.4.1.3.2 Academic Outcomes'!G8,'2.4.1.3.2 Academic Outcomes'!H14&lt;='2.4.1.3.2 Academic Outcomes'!G8),"YES","NO"))</f>
      </c>
      <c r="L29" s="224">
        <f>IF('2.4.1.1 Programs and Facilities'!H7&lt;4,"",IF(AND('2.4.1.3.2 Academic Outcomes'!I14&lt;='2.4.1.3.2 Academic Outcomes'!I8,'2.4.1.3.2 Academic Outcomes'!J14&lt;='2.4.1.3.2 Academic Outcomes'!I8),"YES","NO"))</f>
      </c>
      <c r="M29" s="224">
        <f>IF('2.4.1.1 Programs and Facilities'!H7&lt;5,"",IF(AND('2.4.1.3.2 Academic Outcomes'!K14&lt;='2.4.1.3.2 Academic Outcomes'!K8,'2.4.1.3.2 Academic Outcomes'!L14&lt;='2.4.1.3.2 Academic Outcomes'!K8),"YES","NO"))</f>
      </c>
      <c r="N29" s="105"/>
      <c r="O29" s="105"/>
      <c r="P29" s="105"/>
      <c r="Q29" s="105"/>
      <c r="R29" s="105"/>
      <c r="S29" s="105"/>
      <c r="T29" s="105"/>
      <c r="U29" s="105"/>
      <c r="V29" s="105"/>
      <c r="W29" s="105"/>
      <c r="X29" s="105"/>
      <c r="Y29" s="105"/>
      <c r="Z29" s="105"/>
      <c r="AA29" s="105"/>
      <c r="AB29" s="105"/>
    </row>
    <row r="30" spans="1:28" ht="12.75" customHeight="1">
      <c r="A30" s="400" t="s">
        <v>185</v>
      </c>
      <c r="B30" s="402"/>
      <c r="C30" s="402"/>
      <c r="D30" s="402"/>
      <c r="E30" s="402"/>
      <c r="F30" s="402"/>
      <c r="G30" s="402"/>
      <c r="H30" s="402"/>
      <c r="I30" s="140" t="str">
        <f>IF(AND('2.4.1.3.2 Academic Outcomes'!C15&lt;='2.4.1.3.2 Academic Outcomes'!C8,'2.4.1.3.2 Academic Outcomes'!D15&lt;='2.4.1.3.2 Academic Outcomes'!C8),"YES","NO")</f>
        <v>YES</v>
      </c>
      <c r="J30" s="224">
        <f>IF('2.4.1.1 Programs and Facilities'!H7&lt;2,"",IF(AND('2.4.1.3.2 Academic Outcomes'!E15&lt;='2.4.1.3.2 Academic Outcomes'!E8,'2.4.1.3.2 Academic Outcomes'!F15&lt;='2.4.1.3.2 Academic Outcomes'!E8),"YES","NO"))</f>
      </c>
      <c r="K30" s="224">
        <f>IF('2.4.1.1 Programs and Facilities'!H7&lt;3,"",IF(AND('2.4.1.3.2 Academic Outcomes'!G15&lt;='2.4.1.3.2 Academic Outcomes'!G8,'2.4.1.3.2 Academic Outcomes'!H15&lt;='2.4.1.3.2 Academic Outcomes'!G8),"YES","NO"))</f>
      </c>
      <c r="L30" s="224">
        <f>IF('2.4.1.1 Programs and Facilities'!H7&lt;4,"",IF(AND('2.4.1.3.2 Academic Outcomes'!I15&lt;='2.4.1.3.2 Academic Outcomes'!I8,'2.4.1.3.2 Academic Outcomes'!J15&lt;='2.4.1.3.2 Academic Outcomes'!I8),"YES","NO"))</f>
      </c>
      <c r="M30" s="224">
        <f>IF('2.4.1.1 Programs and Facilities'!H7&lt;5,"",IF(AND('2.4.1.3.2 Academic Outcomes'!K15&lt;='2.4.1.3.2 Academic Outcomes'!K8,'2.4.1.3.2 Academic Outcomes'!L15&lt;='2.4.1.3.2 Academic Outcomes'!K8),"YES","NO"))</f>
      </c>
      <c r="N30" s="105"/>
      <c r="O30" s="105"/>
      <c r="P30" s="105"/>
      <c r="Q30" s="105"/>
      <c r="R30" s="105"/>
      <c r="S30" s="105"/>
      <c r="T30" s="105"/>
      <c r="U30" s="105"/>
      <c r="V30" s="105"/>
      <c r="W30" s="105"/>
      <c r="X30" s="105"/>
      <c r="Y30" s="105"/>
      <c r="Z30" s="105"/>
      <c r="AA30" s="105"/>
      <c r="AB30" s="105"/>
    </row>
    <row r="31" spans="1:28" ht="12.75" customHeight="1">
      <c r="A31" s="400" t="s">
        <v>186</v>
      </c>
      <c r="B31" s="402"/>
      <c r="C31" s="402"/>
      <c r="D31" s="402"/>
      <c r="E31" s="402"/>
      <c r="F31" s="402"/>
      <c r="G31" s="402"/>
      <c r="H31" s="402"/>
      <c r="I31" s="140" t="str">
        <f>IF(AND('2.4.1.3.2 Academic Outcomes'!C16&lt;='2.4.1.3.2 Academic Outcomes'!C8,'2.4.1.3.2 Academic Outcomes'!D16&lt;='2.4.1.3.2 Academic Outcomes'!C8),"YES","NO")</f>
        <v>YES</v>
      </c>
      <c r="J31" s="224">
        <f>IF('2.4.1.1 Programs and Facilities'!H7&lt;2,"",IF(AND('2.4.1.3.2 Academic Outcomes'!E16&lt;='2.4.1.3.2 Academic Outcomes'!E8,'2.4.1.3.2 Academic Outcomes'!F16&lt;='2.4.1.3.2 Academic Outcomes'!E8),"YES","NO"))</f>
      </c>
      <c r="K31" s="224">
        <f>IF('2.4.1.1 Programs and Facilities'!H7&lt;3,"",IF(AND('2.4.1.3.2 Academic Outcomes'!G16&lt;='2.4.1.3.2 Academic Outcomes'!G8,'2.4.1.3.2 Academic Outcomes'!H16&lt;='2.4.1.3.2 Academic Outcomes'!G8),"YES","NO"))</f>
      </c>
      <c r="L31" s="224">
        <f>IF('2.4.1.1 Programs and Facilities'!H7&lt;4,"",IF(AND('2.4.1.3.2 Academic Outcomes'!I16&lt;='2.4.1.3.2 Academic Outcomes'!I8,'2.4.1.3.2 Academic Outcomes'!J16&lt;='2.4.1.3.2 Academic Outcomes'!I8),"YES","NO"))</f>
      </c>
      <c r="M31" s="224">
        <f>IF('2.4.1.1 Programs and Facilities'!H7&lt;5,"",IF(AND('2.4.1.3.2 Academic Outcomes'!K16&lt;='2.4.1.3.2 Academic Outcomes'!K8,'2.4.1.3.2 Academic Outcomes'!L16&lt;='2.4.1.3.2 Academic Outcomes'!K8),"YES","NO"))</f>
      </c>
      <c r="N31" s="105"/>
      <c r="O31" s="105"/>
      <c r="P31" s="105"/>
      <c r="Q31" s="105"/>
      <c r="R31" s="105"/>
      <c r="S31" s="105"/>
      <c r="T31" s="105"/>
      <c r="U31" s="105"/>
      <c r="V31" s="105"/>
      <c r="W31" s="105"/>
      <c r="X31" s="105"/>
      <c r="Y31" s="105"/>
      <c r="Z31" s="105"/>
      <c r="AA31" s="105"/>
      <c r="AB31" s="105"/>
    </row>
    <row r="32" spans="1:28" ht="12.75" customHeight="1">
      <c r="A32" s="400" t="s">
        <v>187</v>
      </c>
      <c r="B32" s="402"/>
      <c r="C32" s="402"/>
      <c r="D32" s="402"/>
      <c r="E32" s="402"/>
      <c r="F32" s="402"/>
      <c r="G32" s="402"/>
      <c r="H32" s="402"/>
      <c r="I32" s="140" t="str">
        <f>IF(AND('2.4.1.3.2 Academic Outcomes'!C17&lt;='2.4.1.3.2 Academic Outcomes'!C8,'2.4.1.3.2 Academic Outcomes'!D17&lt;='2.4.1.3.2 Academic Outcomes'!C8),"YES","NO")</f>
        <v>YES</v>
      </c>
      <c r="J32" s="224">
        <f>IF('2.4.1.1 Programs and Facilities'!H7&lt;2,"",IF(AND('2.4.1.3.2 Academic Outcomes'!E17&lt;='2.4.1.3.2 Academic Outcomes'!E8,'2.4.1.3.2 Academic Outcomes'!F17&lt;='2.4.1.3.2 Academic Outcomes'!E8),"YES","NO"))</f>
      </c>
      <c r="K32" s="224">
        <f>IF('2.4.1.1 Programs and Facilities'!H7&lt;3,"",IF(AND('2.4.1.3.2 Academic Outcomes'!G17&lt;='2.4.1.3.2 Academic Outcomes'!G8,'2.4.1.3.2 Academic Outcomes'!H17&lt;='2.4.1.3.2 Academic Outcomes'!G8),"YES","NO"))</f>
      </c>
      <c r="L32" s="224">
        <f>IF('2.4.1.1 Programs and Facilities'!H7&lt;4,"",IF(AND('2.4.1.3.2 Academic Outcomes'!I17&lt;='2.4.1.3.2 Academic Outcomes'!I8,'2.4.1.3.2 Academic Outcomes'!J17&lt;='2.4.1.3.2 Academic Outcomes'!I8),"YES","NO"))</f>
      </c>
      <c r="M32" s="224">
        <f>IF('2.4.1.1 Programs and Facilities'!H7&lt;5,"",IF(AND('2.4.1.3.2 Academic Outcomes'!K17&lt;='2.4.1.3.2 Academic Outcomes'!K8,'2.4.1.3.2 Academic Outcomes'!L17&lt;='2.4.1.3.2 Academic Outcomes'!K8),"YES","NO"))</f>
      </c>
      <c r="N32" s="105"/>
      <c r="O32" s="105"/>
      <c r="P32" s="105"/>
      <c r="Q32" s="105"/>
      <c r="R32" s="105"/>
      <c r="S32" s="105"/>
      <c r="T32" s="105"/>
      <c r="U32" s="105"/>
      <c r="V32" s="105"/>
      <c r="W32" s="105"/>
      <c r="X32" s="105"/>
      <c r="Y32" s="105"/>
      <c r="Z32" s="105"/>
      <c r="AA32" s="105"/>
      <c r="AB32" s="105"/>
    </row>
    <row r="33" spans="1:28" ht="12.75" customHeight="1">
      <c r="A33" s="405" t="s">
        <v>188</v>
      </c>
      <c r="B33" s="406"/>
      <c r="C33" s="406"/>
      <c r="D33" s="406"/>
      <c r="E33" s="406"/>
      <c r="F33" s="406"/>
      <c r="G33" s="406"/>
      <c r="H33" s="406"/>
      <c r="I33" s="140" t="str">
        <f>IF(AND('2.4.1.3.2 Academic Outcomes'!C18&lt;='2.4.1.3.2 Academic Outcomes'!C8,'2.4.1.3.2 Academic Outcomes'!D18&lt;='2.4.1.3.2 Academic Outcomes'!C8),"YES","NO")</f>
        <v>YES</v>
      </c>
      <c r="J33" s="224">
        <f>IF('2.4.1.1 Programs and Facilities'!H7&lt;2,"",IF(AND('2.4.1.3.2 Academic Outcomes'!E18&lt;='2.4.1.3.2 Academic Outcomes'!E8,'2.4.1.3.2 Academic Outcomes'!F18&lt;='2.4.1.3.2 Academic Outcomes'!E8),"YES","NO"))</f>
      </c>
      <c r="K33" s="224">
        <f>IF('2.4.1.1 Programs and Facilities'!H7&lt;3,"",IF(AND('2.4.1.3.2 Academic Outcomes'!G18&lt;='2.4.1.3.2 Academic Outcomes'!G8,'2.4.1.3.2 Academic Outcomes'!H18&lt;='2.4.1.3.2 Academic Outcomes'!G8),"YES","NO"))</f>
      </c>
      <c r="L33" s="224">
        <f>IF('2.4.1.1 Programs and Facilities'!H7&lt;4,"",IF(AND('2.4.1.3.2 Academic Outcomes'!I18&lt;='2.4.1.3.2 Academic Outcomes'!I8,'2.4.1.3.2 Academic Outcomes'!J18&lt;='2.4.1.3.2 Academic Outcomes'!I8),"YES","NO"))</f>
      </c>
      <c r="M33" s="224">
        <f>IF('2.4.1.1 Programs and Facilities'!H7&lt;5,"",IF(AND('2.4.1.3.2 Academic Outcomes'!K18&lt;='2.4.1.3.2 Academic Outcomes'!K8,'2.4.1.3.2 Academic Outcomes'!L18&lt;='2.4.1.3.2 Academic Outcomes'!K8),"YES","NO"))</f>
      </c>
      <c r="N33" s="105"/>
      <c r="O33" s="105"/>
      <c r="P33" s="105"/>
      <c r="Q33" s="105"/>
      <c r="R33" s="105"/>
      <c r="S33" s="105"/>
      <c r="T33" s="105"/>
      <c r="U33" s="105"/>
      <c r="V33" s="105"/>
      <c r="W33" s="105"/>
      <c r="X33" s="105"/>
      <c r="Y33" s="105"/>
      <c r="Z33" s="105"/>
      <c r="AA33" s="105"/>
      <c r="AB33" s="105"/>
    </row>
    <row r="34" spans="1:28" ht="12.75" customHeight="1">
      <c r="A34" s="405" t="s">
        <v>189</v>
      </c>
      <c r="B34" s="406"/>
      <c r="C34" s="406"/>
      <c r="D34" s="406"/>
      <c r="E34" s="406"/>
      <c r="F34" s="406"/>
      <c r="G34" s="406"/>
      <c r="H34" s="406"/>
      <c r="I34" s="140" t="str">
        <f>IF(AND('2.4.1.3.2 Academic Outcomes'!C19&lt;='2.4.1.3.2 Academic Outcomes'!C8,'2.4.1.3.2 Academic Outcomes'!D19&lt;='2.4.1.3.2 Academic Outcomes'!C8),"YES","NO")</f>
        <v>YES</v>
      </c>
      <c r="J34" s="224">
        <f>IF('2.4.1.1 Programs and Facilities'!H7&lt;2,"",IF(AND('2.4.1.3.2 Academic Outcomes'!E19&lt;='2.4.1.3.2 Academic Outcomes'!E8,'2.4.1.3.2 Academic Outcomes'!F19&lt;='2.4.1.3.2 Academic Outcomes'!E8),"YES","NO"))</f>
      </c>
      <c r="K34" s="224">
        <f>IF('2.4.1.1 Programs and Facilities'!H7&lt;3,"",IF(AND('2.4.1.3.2 Academic Outcomes'!G19&lt;='2.4.1.3.2 Academic Outcomes'!G8,'2.4.1.3.2 Academic Outcomes'!H19&lt;='2.4.1.3.2 Academic Outcomes'!G8),"YES","NO"))</f>
      </c>
      <c r="L34" s="224">
        <f>IF('2.4.1.1 Programs and Facilities'!H7&lt;4,"",IF(AND('2.4.1.3.2 Academic Outcomes'!I19&lt;='2.4.1.3.2 Academic Outcomes'!I8,'2.4.1.3.2 Academic Outcomes'!J19&lt;='2.4.1.3.2 Academic Outcomes'!I8),"YES","NO"))</f>
      </c>
      <c r="M34" s="224">
        <f>IF('2.4.1.1 Programs and Facilities'!H7&lt;5,"",IF(AND('2.4.1.3.2 Academic Outcomes'!K19&lt;='2.4.1.3.2 Academic Outcomes'!K8,'2.4.1.3.2 Academic Outcomes'!L19&lt;='2.4.1.3.2 Academic Outcomes'!K8),"YES","NO"))</f>
      </c>
      <c r="N34" s="105"/>
      <c r="O34" s="105"/>
      <c r="P34" s="105"/>
      <c r="Q34" s="105"/>
      <c r="R34" s="105"/>
      <c r="S34" s="105"/>
      <c r="T34" s="105"/>
      <c r="U34" s="105"/>
      <c r="V34" s="105"/>
      <c r="W34" s="105"/>
      <c r="X34" s="105"/>
      <c r="Y34" s="105"/>
      <c r="Z34" s="105"/>
      <c r="AA34" s="105"/>
      <c r="AB34" s="105"/>
    </row>
    <row r="35" spans="1:28" ht="12.75" customHeight="1">
      <c r="A35" s="400" t="s">
        <v>190</v>
      </c>
      <c r="B35" s="401"/>
      <c r="C35" s="401"/>
      <c r="D35" s="401"/>
      <c r="E35" s="401"/>
      <c r="F35" s="401"/>
      <c r="G35" s="401"/>
      <c r="H35" s="401"/>
      <c r="I35" s="140" t="str">
        <f>IF(AND('2.4.1.3.2 Academic Outcomes'!C20&lt;='2.4.1.3.2 Academic Outcomes'!C8,'2.4.1.3.2 Academic Outcomes'!D20&lt;='2.4.1.3.2 Academic Outcomes'!C8),"YES","NO")</f>
        <v>YES</v>
      </c>
      <c r="J35" s="224">
        <f>IF('2.4.1.1 Programs and Facilities'!$H$7&lt;2,"",IF(AND('2.4.1.3.2 Academic Outcomes'!E20&lt;='2.4.1.3.2 Academic Outcomes'!E8,'2.4.1.3.2 Academic Outcomes'!F20&lt;='2.4.1.3.2 Academic Outcomes'!E8),"YES","NO"))</f>
      </c>
      <c r="K35" s="224">
        <f>IF('2.4.1.1 Programs and Facilities'!H7&lt;3,"",IF(AND('2.4.1.3.2 Academic Outcomes'!G20&lt;='2.4.1.3.2 Academic Outcomes'!G8,'2.4.1.3.2 Academic Outcomes'!H20&lt;='2.4.1.3.2 Academic Outcomes'!G8),"YES","NO"))</f>
      </c>
      <c r="L35" s="224">
        <f>IF('2.4.1.1 Programs and Facilities'!H7&lt;4,"",IF(AND('2.4.1.3.2 Academic Outcomes'!I20&lt;='2.4.1.3.2 Academic Outcomes'!I8,'2.4.1.3.2 Academic Outcomes'!J20&lt;='2.4.1.3.2 Academic Outcomes'!I8),"YES","NO"))</f>
      </c>
      <c r="M35" s="224">
        <f>IF('2.4.1.1 Programs and Facilities'!H7&lt;5,"",IF(AND('2.4.1.3.2 Academic Outcomes'!K20&lt;='2.4.1.3.2 Academic Outcomes'!K8,'2.4.1.3.2 Academic Outcomes'!L20&lt;='2.4.1.3.2 Academic Outcomes'!K8),"YES","NO"))</f>
      </c>
      <c r="N35" s="105"/>
      <c r="O35" s="105"/>
      <c r="P35" s="105"/>
      <c r="Q35" s="105"/>
      <c r="R35" s="105"/>
      <c r="S35" s="105"/>
      <c r="T35" s="105"/>
      <c r="U35" s="105"/>
      <c r="V35" s="105"/>
      <c r="W35" s="105"/>
      <c r="X35" s="105"/>
      <c r="Y35" s="105"/>
      <c r="Z35" s="105"/>
      <c r="AA35" s="105"/>
      <c r="AB35" s="105"/>
    </row>
    <row r="36" spans="1:28" ht="12.75" customHeight="1">
      <c r="A36" s="400" t="s">
        <v>191</v>
      </c>
      <c r="B36" s="401"/>
      <c r="C36" s="401"/>
      <c r="D36" s="401"/>
      <c r="E36" s="401"/>
      <c r="F36" s="401"/>
      <c r="G36" s="401"/>
      <c r="H36" s="401"/>
      <c r="I36" s="140" t="str">
        <f>IF(AND('2.4.1.3.2 Academic Outcomes'!C21&lt;='2.4.1.3.2 Academic Outcomes'!C8,'2.4.1.3.2 Academic Outcomes'!D21&lt;='2.4.1.3.2 Academic Outcomes'!C8),"YES","NO")</f>
        <v>YES</v>
      </c>
      <c r="J36" s="224">
        <f>IF('2.4.1.1 Programs and Facilities'!H7&lt;2,"",IF(AND('2.4.1.3.2 Academic Outcomes'!E20&lt;='2.4.1.3.2 Academic Outcomes'!E8,'2.4.1.3.2 Academic Outcomes'!F20&lt;='2.4.1.3.2 Academic Outcomes'!E8),"YES","NO"))</f>
      </c>
      <c r="K36" s="224">
        <f>IF('2.4.1.1 Programs and Facilities'!H7&lt;3,"",IF(AND('2.4.1.3.2 Academic Outcomes'!G21&lt;='2.4.1.3.2 Academic Outcomes'!G8,'2.4.1.3.2 Academic Outcomes'!H21&lt;='2.4.1.3.2 Academic Outcomes'!G8),"YES","NO"))</f>
      </c>
      <c r="L36" s="224">
        <f>IF('2.4.1.1 Programs and Facilities'!H7&lt;4,"",IF(AND('2.4.1.3.2 Academic Outcomes'!I21&lt;='2.4.1.3.2 Academic Outcomes'!I8,'2.4.1.3.2 Academic Outcomes'!J21&lt;='2.4.1.3.2 Academic Outcomes'!I8),"YES","NO"))</f>
      </c>
      <c r="M36" s="224">
        <f>IF('2.4.1.1 Programs and Facilities'!H7&lt;5,"",IF(AND('2.4.1.3.2 Academic Outcomes'!K21&lt;='2.4.1.3.2 Academic Outcomes'!K8,'2.4.1.3.2 Academic Outcomes'!L21&lt;='2.4.1.3.2 Academic Outcomes'!K8),"YES","NO"))</f>
      </c>
      <c r="N36" s="105"/>
      <c r="O36" s="105"/>
      <c r="P36" s="105"/>
      <c r="Q36" s="105"/>
      <c r="R36" s="105"/>
      <c r="S36" s="105"/>
      <c r="T36" s="105"/>
      <c r="U36" s="105"/>
      <c r="V36" s="105"/>
      <c r="W36" s="105"/>
      <c r="X36" s="105"/>
      <c r="Y36" s="105"/>
      <c r="Z36" s="105"/>
      <c r="AA36" s="105"/>
      <c r="AB36" s="105"/>
    </row>
    <row r="37" spans="1:28" ht="12.75" customHeight="1">
      <c r="A37" s="400" t="s">
        <v>192</v>
      </c>
      <c r="B37" s="401"/>
      <c r="C37" s="401"/>
      <c r="D37" s="401"/>
      <c r="E37" s="401"/>
      <c r="F37" s="401"/>
      <c r="G37" s="401"/>
      <c r="H37" s="401"/>
      <c r="I37" s="140" t="str">
        <f>IF(AND('2.4.1.3.2 Academic Outcomes'!C22&lt;='2.4.1.3.2 Academic Outcomes'!C8,'2.4.1.3.2 Academic Outcomes'!D22&lt;='2.4.1.3.2 Academic Outcomes'!C8),"YES","NO")</f>
        <v>YES</v>
      </c>
      <c r="J37" s="224">
        <f>IF('2.4.1.1 Programs and Facilities'!H7&lt;2,"",IF(AND('2.4.1.3.2 Academic Outcomes'!E22&lt;='2.4.1.3.2 Academic Outcomes'!E8,'2.4.1.3.2 Academic Outcomes'!F22&lt;='2.4.1.3.2 Academic Outcomes'!E8),"YES","NO"))</f>
      </c>
      <c r="K37" s="224">
        <f>IF('2.4.1.1 Programs and Facilities'!H7&lt;3,"",IF(AND('2.4.1.3.2 Academic Outcomes'!G22&lt;='2.4.1.3.2 Academic Outcomes'!G8,'2.4.1.3.2 Academic Outcomes'!H22&lt;='2.4.1.3.2 Academic Outcomes'!G8),"YES","NO"))</f>
      </c>
      <c r="L37" s="224">
        <f>IF('2.4.1.1 Programs and Facilities'!H7&lt;4,"",IF(AND('2.4.1.3.2 Academic Outcomes'!I22&lt;='2.4.1.3.2 Academic Outcomes'!I8,'2.4.1.3.2 Academic Outcomes'!J22&lt;='2.4.1.3.2 Academic Outcomes'!I8),"YES","NO"))</f>
      </c>
      <c r="M37" s="224">
        <f>IF('2.4.1.1 Programs and Facilities'!H7&lt;5,"",IF(AND('2.4.1.3.2 Academic Outcomes'!K22&lt;='2.4.1.3.2 Academic Outcomes'!K8,'2.4.1.3.2 Academic Outcomes'!L22&lt;='2.4.1.3.2 Academic Outcomes'!K8),"YES","NO"))</f>
      </c>
      <c r="N37" s="105"/>
      <c r="O37" s="105"/>
      <c r="P37" s="105"/>
      <c r="Q37" s="105"/>
      <c r="R37" s="105"/>
      <c r="S37" s="105"/>
      <c r="T37" s="105"/>
      <c r="U37" s="105"/>
      <c r="V37" s="105"/>
      <c r="W37" s="105"/>
      <c r="X37" s="105"/>
      <c r="Y37" s="105"/>
      <c r="Z37" s="105"/>
      <c r="AA37" s="105"/>
      <c r="AB37" s="105"/>
    </row>
    <row r="38" spans="1:28" ht="12.75">
      <c r="A38" s="106"/>
      <c r="B38" s="106"/>
      <c r="C38" s="106"/>
      <c r="D38" s="106"/>
      <c r="E38" s="106"/>
      <c r="F38" s="106"/>
      <c r="G38" s="106"/>
      <c r="H38" s="106"/>
      <c r="I38" s="107"/>
      <c r="J38" s="221"/>
      <c r="K38" s="221"/>
      <c r="L38" s="221"/>
      <c r="M38" s="221"/>
      <c r="N38" s="105"/>
      <c r="O38" s="105"/>
      <c r="P38" s="105"/>
      <c r="Q38" s="105"/>
      <c r="R38" s="105"/>
      <c r="S38" s="105"/>
      <c r="T38" s="105"/>
      <c r="U38" s="105"/>
      <c r="V38" s="105"/>
      <c r="W38" s="105"/>
      <c r="X38" s="105"/>
      <c r="Y38" s="105"/>
      <c r="Z38" s="105"/>
      <c r="AA38" s="105"/>
      <c r="AB38" s="105"/>
    </row>
    <row r="39" spans="1:28" ht="25.5" customHeight="1">
      <c r="A39" s="403" t="s">
        <v>169</v>
      </c>
      <c r="B39" s="404"/>
      <c r="C39" s="404"/>
      <c r="D39" s="404"/>
      <c r="E39" s="404"/>
      <c r="F39" s="404"/>
      <c r="G39" s="404"/>
      <c r="H39" s="404"/>
      <c r="I39" s="135">
        <f>('2.4.1.1 Programs and Facilities'!$C$12)</f>
        <v>0</v>
      </c>
      <c r="J39" s="223">
        <f>IF(LEN('2.4.1.1 Programs and Facilities'!D$12)&gt;0,'2.4.1.1 Programs and Facilities'!D$12,"")</f>
      </c>
      <c r="K39" s="223">
        <f>IF(LEN('2.4.1.1 Programs and Facilities'!E$12)&gt;0,'2.4.1.1 Programs and Facilities'!E$12,"")</f>
      </c>
      <c r="L39" s="223">
        <f>IF(LEN('2.4.1.1 Programs and Facilities'!F$12)&gt;0,'2.4.1.1 Programs and Facilities'!F$12,"")</f>
      </c>
      <c r="M39" s="223">
        <f>IF(LEN('2.4.1.1 Programs and Facilities'!G$12)&gt;0,'2.4.1.1 Programs and Facilities'!G$12,"")</f>
      </c>
      <c r="N39" s="105"/>
      <c r="O39" s="105"/>
      <c r="P39" s="105"/>
      <c r="Q39" s="105"/>
      <c r="R39" s="105"/>
      <c r="S39" s="105"/>
      <c r="T39" s="105"/>
      <c r="U39" s="105"/>
      <c r="V39" s="105"/>
      <c r="W39" s="105"/>
      <c r="X39" s="105"/>
      <c r="Y39" s="105"/>
      <c r="Z39" s="105"/>
      <c r="AA39" s="105"/>
      <c r="AB39" s="105"/>
    </row>
    <row r="40" spans="1:28" ht="13.5" customHeight="1">
      <c r="A40" s="398" t="s">
        <v>193</v>
      </c>
      <c r="B40" s="399"/>
      <c r="C40" s="399"/>
      <c r="D40" s="399"/>
      <c r="E40" s="399"/>
      <c r="F40" s="399"/>
      <c r="G40" s="399"/>
      <c r="H40" s="399"/>
      <c r="I40" s="134" t="str">
        <f>IF(('2.4.1.6 Academic Performance'!C$18)&gt;0,"YES","NO")</f>
        <v>NO</v>
      </c>
      <c r="J40" s="224">
        <f>IF('2.4.1.1 Programs and Facilities'!$H$7&lt;2,"",IF(('2.4.1.6 Academic Performance'!D$18)&gt;0,"YES","NO"))</f>
      </c>
      <c r="K40" s="224">
        <f>IF('2.4.1.1 Programs and Facilities'!$H$7&lt;3,"",IF(('2.4.1.6 Academic Performance'!E$18)&gt;0,"YES","NO"))</f>
      </c>
      <c r="L40" s="224">
        <f>IF('2.4.1.1 Programs and Facilities'!$H$7&lt;4,"",IF(('2.4.1.6 Academic Performance'!F$18)&gt;0,"YES","NO"))</f>
      </c>
      <c r="M40" s="224">
        <f>IF('2.4.1.1 Programs and Facilities'!$H$7&lt;5,"",IF(('2.4.1.6 Academic Performance'!G$18)&gt;0,"YES","NO"))</f>
      </c>
      <c r="N40" s="105"/>
      <c r="O40" s="105"/>
      <c r="P40" s="105"/>
      <c r="Q40" s="105"/>
      <c r="R40" s="105"/>
      <c r="S40" s="105"/>
      <c r="T40" s="105"/>
      <c r="U40" s="105"/>
      <c r="V40" s="105"/>
      <c r="W40" s="105"/>
      <c r="X40" s="105"/>
      <c r="Y40" s="105"/>
      <c r="Z40" s="105"/>
      <c r="AA40" s="105"/>
      <c r="AB40" s="105"/>
    </row>
    <row r="41" spans="1:28" ht="25.5" customHeight="1">
      <c r="A41" s="400" t="s">
        <v>219</v>
      </c>
      <c r="B41" s="401"/>
      <c r="C41" s="401"/>
      <c r="D41" s="401"/>
      <c r="E41" s="401"/>
      <c r="F41" s="401"/>
      <c r="G41" s="401"/>
      <c r="H41" s="401"/>
      <c r="I41" s="134" t="str">
        <f>IF('2.4.1.6 Academic Performance'!C$18&lt;='2.4.1.6 Academic Performance'!D$12,"YES","NO")</f>
        <v>YES</v>
      </c>
      <c r="J41" s="224">
        <f>IF('2.4.1.1 Programs and Facilities'!$H$7&lt;2,"",IF('2.4.1.6 Academic Performance'!E$18&lt;='2.4.1.6 Academic Performance'!F$12,"YES","NO"))</f>
      </c>
      <c r="K41" s="224">
        <f>IF('2.4.1.1 Programs and Facilities'!$H$7&lt;3,"",IF('2.4.1.6 Academic Performance'!G$18&lt;='2.4.1.6 Academic Performance'!H$12,"YES","NO"))</f>
      </c>
      <c r="L41" s="224">
        <f>IF('2.4.1.1 Programs and Facilities'!$H$7&lt;4,"",IF('2.4.1.6 Academic Performance'!I$18&lt;='2.4.1.6 Academic Performance'!J$12,"YES","NO"))</f>
      </c>
      <c r="M41" s="224">
        <f>IF('2.4.1.1 Programs and Facilities'!$H$7&lt;5,"",IF('2.4.1.6 Academic Performance'!K$18&lt;='2.4.1.6 Academic Performance'!L$12,"YES","NO"))</f>
      </c>
      <c r="N41" s="105"/>
      <c r="O41" s="105"/>
      <c r="P41" s="105"/>
      <c r="Q41" s="105"/>
      <c r="R41" s="105"/>
      <c r="S41" s="105"/>
      <c r="T41" s="105"/>
      <c r="U41" s="105"/>
      <c r="V41" s="105"/>
      <c r="W41" s="105"/>
      <c r="X41" s="105"/>
      <c r="Y41" s="105"/>
      <c r="Z41" s="105"/>
      <c r="AA41" s="105"/>
      <c r="AB41" s="105"/>
    </row>
    <row r="42" spans="1:28" ht="25.5" customHeight="1">
      <c r="A42" s="400" t="s">
        <v>220</v>
      </c>
      <c r="B42" s="401"/>
      <c r="C42" s="401"/>
      <c r="D42" s="401"/>
      <c r="E42" s="401"/>
      <c r="F42" s="401"/>
      <c r="G42" s="401"/>
      <c r="H42" s="401"/>
      <c r="I42" s="134" t="str">
        <f>IF('2.4.1.6 Academic Performance'!D$18&lt;='2.4.1.6 Academic Performance'!D$12,"YES","NO")</f>
        <v>YES</v>
      </c>
      <c r="J42" s="224">
        <f>IF('2.4.1.1 Programs and Facilities'!$H$7&lt;2,"",IF('2.4.1.6 Academic Performance'!F$18&lt;='2.4.1.6 Academic Performance'!F$12,"YES","NO"))</f>
      </c>
      <c r="K42" s="224">
        <f>IF('2.4.1.1 Programs and Facilities'!$H$7&lt;3,"",IF('2.4.1.6 Academic Performance'!H$18&lt;='2.4.1.6 Academic Performance'!H$12,"YES","NO"))</f>
      </c>
      <c r="L42" s="224">
        <f>IF('2.4.1.1 Programs and Facilities'!$H$7&lt;4,"",IF('2.4.1.6 Academic Performance'!J$18&lt;='2.4.1.6 Academic Performance'!J$12,"YES","NO"))</f>
      </c>
      <c r="M42" s="224">
        <f>IF('2.4.1.1 Programs and Facilities'!$H$7&lt;5,"",IF('2.4.1.6 Academic Performance'!L$18&lt;='2.4.1.6 Academic Performance'!L$12,"YES","NO"))</f>
      </c>
      <c r="N42" s="105"/>
      <c r="O42" s="105"/>
      <c r="P42" s="105"/>
      <c r="Q42" s="105"/>
      <c r="R42" s="105"/>
      <c r="S42" s="105"/>
      <c r="T42" s="105"/>
      <c r="U42" s="105"/>
      <c r="V42" s="105"/>
      <c r="W42" s="105"/>
      <c r="X42" s="105"/>
      <c r="Y42" s="105"/>
      <c r="Z42" s="105"/>
      <c r="AA42" s="105"/>
      <c r="AB42" s="105"/>
    </row>
    <row r="43" spans="1:28" ht="12.75">
      <c r="A43" s="106"/>
      <c r="B43" s="106"/>
      <c r="C43" s="106"/>
      <c r="D43" s="106"/>
      <c r="E43" s="106"/>
      <c r="F43" s="106"/>
      <c r="G43" s="106"/>
      <c r="H43" s="106"/>
      <c r="I43" s="107"/>
      <c r="J43" s="225"/>
      <c r="K43" s="221"/>
      <c r="L43" s="221"/>
      <c r="M43" s="221"/>
      <c r="N43" s="105"/>
      <c r="O43" s="105"/>
      <c r="P43" s="105"/>
      <c r="Q43" s="105"/>
      <c r="R43" s="105"/>
      <c r="S43" s="105"/>
      <c r="T43" s="105"/>
      <c r="U43" s="105"/>
      <c r="V43" s="105"/>
      <c r="W43" s="105"/>
      <c r="X43" s="105"/>
      <c r="Y43" s="105"/>
      <c r="Z43" s="105"/>
      <c r="AA43" s="105"/>
      <c r="AB43" s="105"/>
    </row>
    <row r="44" spans="1:28" ht="25.5" customHeight="1">
      <c r="A44" s="403" t="s">
        <v>224</v>
      </c>
      <c r="B44" s="404"/>
      <c r="C44" s="404"/>
      <c r="D44" s="404"/>
      <c r="E44" s="404"/>
      <c r="F44" s="404"/>
      <c r="G44" s="404"/>
      <c r="H44" s="404"/>
      <c r="I44" s="135">
        <f>('2.4.1.1 Programs and Facilities'!$C$12)</f>
        <v>0</v>
      </c>
      <c r="J44" s="223">
        <f>IF(LEN('2.4.1.1 Programs and Facilities'!D$12)&gt;0,'2.4.1.1 Programs and Facilities'!D$12,"")</f>
      </c>
      <c r="K44" s="223">
        <f>IF(LEN('2.4.1.1 Programs and Facilities'!E$12)&gt;0,'2.4.1.1 Programs and Facilities'!E$12,"")</f>
      </c>
      <c r="L44" s="223">
        <f>IF(LEN('2.4.1.1 Programs and Facilities'!F$12)&gt;0,'2.4.1.1 Programs and Facilities'!F$12,"")</f>
      </c>
      <c r="M44" s="223">
        <f>IF(LEN('2.4.1.1 Programs and Facilities'!G$12)&gt;0,'2.4.1.1 Programs and Facilities'!G$12,"")</f>
      </c>
      <c r="N44" s="105"/>
      <c r="O44" s="105"/>
      <c r="P44" s="105"/>
      <c r="Q44" s="105"/>
      <c r="R44" s="105"/>
      <c r="S44" s="105"/>
      <c r="T44" s="105"/>
      <c r="U44" s="105"/>
      <c r="V44" s="105"/>
      <c r="W44" s="105"/>
      <c r="X44" s="105"/>
      <c r="Y44" s="105"/>
      <c r="Z44" s="105"/>
      <c r="AA44" s="105"/>
      <c r="AB44" s="105"/>
    </row>
    <row r="45" spans="1:28" ht="12.75" customHeight="1">
      <c r="A45" s="398" t="s">
        <v>221</v>
      </c>
      <c r="B45" s="399"/>
      <c r="C45" s="399"/>
      <c r="D45" s="399"/>
      <c r="E45" s="399"/>
      <c r="F45" s="399"/>
      <c r="G45" s="399"/>
      <c r="H45" s="399"/>
      <c r="I45" s="134" t="e">
        <f>IF('2.4.1.3.2 Academic Outcomes'!C$17/'2.4.1.3.2 Academic Outcomes'!C$8&lt;=1,"YES","NO")</f>
        <v>#DIV/0!</v>
      </c>
      <c r="J45" s="224">
        <f>IF('2.4.1.1 Programs and Facilities'!$H$7&lt;2,"",IF('2.4.1.3.2 Academic Outcomes'!E$17/'2.4.1.3.2 Academic Outcomes'!E$8&lt;=1,"YES","NO"))</f>
      </c>
      <c r="K45" s="224">
        <f>IF('2.4.1.1 Programs and Facilities'!$H$7&lt;3,"",IF('2.4.1.3.2 Academic Outcomes'!G$17/'2.4.1.3.2 Academic Outcomes'!G$8&lt;=1,"YES","NO"))</f>
      </c>
      <c r="L45" s="224">
        <f>IF('2.4.1.1 Programs and Facilities'!$H$7&lt;4,"",IF('2.4.1.3.2 Academic Outcomes'!I$17/'2.4.1.3.2 Academic Outcomes'!I$8&lt;=1,"YES","NO"))</f>
      </c>
      <c r="M45" s="224">
        <f>IF('2.4.1.1 Programs and Facilities'!$H$7&lt;5,"",IF('2.4.1.3.2 Academic Outcomes'!K$17/'2.4.1.3.2 Academic Outcomes'!K$8&lt;=1,"YES","NO"))</f>
      </c>
      <c r="N45" s="105"/>
      <c r="O45" s="105"/>
      <c r="P45" s="105"/>
      <c r="Q45" s="105"/>
      <c r="R45" s="105"/>
      <c r="S45" s="105"/>
      <c r="T45" s="105"/>
      <c r="U45" s="105"/>
      <c r="V45" s="105"/>
      <c r="W45" s="105"/>
      <c r="X45" s="105"/>
      <c r="Y45" s="105"/>
      <c r="Z45" s="105"/>
      <c r="AA45" s="105"/>
      <c r="AB45" s="105"/>
    </row>
    <row r="46" spans="1:28" ht="12.75">
      <c r="A46" s="400" t="s">
        <v>222</v>
      </c>
      <c r="B46" s="401"/>
      <c r="C46" s="401"/>
      <c r="D46" s="401"/>
      <c r="E46" s="401"/>
      <c r="F46" s="401"/>
      <c r="G46" s="401"/>
      <c r="H46" s="401"/>
      <c r="I46" s="134" t="e">
        <f>IF('2.4.1.3.2 Academic Outcomes'!C$18/'2.4.1.3.2 Academic Outcomes'!C$8&lt;=1,"YES","NO")</f>
        <v>#DIV/0!</v>
      </c>
      <c r="J46" s="224">
        <f>IF('2.4.1.1 Programs and Facilities'!$H$7&lt;2,"",IF('2.4.1.3.2 Academic Outcomes'!E$18/'2.4.1.3.2 Academic Outcomes'!E$8&lt;=1,"YES","NO"))</f>
      </c>
      <c r="K46" s="224">
        <f>IF('2.4.1.1 Programs and Facilities'!$H$7&lt;3,"",IF('2.4.1.3.2 Academic Outcomes'!G$18/'2.4.1.3.2 Academic Outcomes'!G$8&lt;=1,"YES","NO"))</f>
      </c>
      <c r="L46" s="224">
        <f>IF('2.4.1.1 Programs and Facilities'!$H$7&lt;4,"",IF('2.4.1.3.2 Academic Outcomes'!I$18/'2.4.1.3.2 Academic Outcomes'!I$8&lt;=1,"YES","NO"))</f>
      </c>
      <c r="M46" s="224">
        <f>IF('2.4.1.1 Programs and Facilities'!$H$7&lt;5,"",IF('2.4.1.3.2 Academic Outcomes'!K$18/'2.4.1.3.2 Academic Outcomes'!K$8&lt;=1,"YES","NO"))</f>
      </c>
      <c r="N46" s="105"/>
      <c r="O46" s="105"/>
      <c r="P46" s="105"/>
      <c r="Q46" s="105"/>
      <c r="R46" s="105"/>
      <c r="S46" s="105"/>
      <c r="T46" s="105"/>
      <c r="U46" s="105"/>
      <c r="V46" s="105"/>
      <c r="W46" s="105"/>
      <c r="X46" s="105"/>
      <c r="Y46" s="105"/>
      <c r="Z46" s="105"/>
      <c r="AA46" s="105"/>
      <c r="AB46" s="105"/>
    </row>
    <row r="47" spans="1:28" ht="12.75">
      <c r="A47" s="400" t="s">
        <v>223</v>
      </c>
      <c r="B47" s="401"/>
      <c r="C47" s="401"/>
      <c r="D47" s="401"/>
      <c r="E47" s="401"/>
      <c r="F47" s="401"/>
      <c r="G47" s="401"/>
      <c r="H47" s="401"/>
      <c r="I47" s="134" t="e">
        <f>IF('2.4.1.3.2 Academic Outcomes'!C$15/'2.4.1.3.2 Academic Outcomes'!C$8&lt;=1,"YES","NO")</f>
        <v>#DIV/0!</v>
      </c>
      <c r="J47" s="224">
        <f>IF('2.4.1.1 Programs and Facilities'!$H$7&lt;2,"",IF('2.4.1.3.2 Academic Outcomes'!E$15/'2.4.1.3.2 Academic Outcomes'!E$8&lt;=1,"YES","NO"))</f>
      </c>
      <c r="K47" s="224">
        <f>IF('2.4.1.1 Programs and Facilities'!$H$7&lt;3,"",IF('2.4.1.3.2 Academic Outcomes'!G$15/'2.4.1.3.2 Academic Outcomes'!G$8&lt;=1,"YES","NO"))</f>
      </c>
      <c r="L47" s="224">
        <f>IF('2.4.1.1 Programs and Facilities'!$H$7&lt;4,"",IF('2.4.1.3.2 Academic Outcomes'!I$15/'2.4.1.3.2 Academic Outcomes'!I$8&lt;=1,"YES","NO"))</f>
      </c>
      <c r="M47" s="224">
        <f>IF('2.4.1.1 Programs and Facilities'!$H$7&lt;5,"",IF('2.4.1.3.2 Academic Outcomes'!K$15/'2.4.1.3.2 Academic Outcomes'!K$8&lt;=1,"YES","NO"))</f>
      </c>
      <c r="N47" s="105"/>
      <c r="O47" s="105"/>
      <c r="P47" s="105"/>
      <c r="Q47" s="105"/>
      <c r="R47" s="105"/>
      <c r="S47" s="105"/>
      <c r="T47" s="105"/>
      <c r="U47" s="105"/>
      <c r="V47" s="105"/>
      <c r="W47" s="105"/>
      <c r="X47" s="105"/>
      <c r="Y47" s="105"/>
      <c r="Z47" s="105"/>
      <c r="AA47" s="105"/>
      <c r="AB47" s="105"/>
    </row>
    <row r="48" spans="1:14" ht="12.75">
      <c r="A48" s="232"/>
      <c r="B48" s="232"/>
      <c r="C48" s="232"/>
      <c r="D48" s="232"/>
      <c r="E48" s="232"/>
      <c r="F48" s="232"/>
      <c r="G48" s="232"/>
      <c r="H48" s="232"/>
      <c r="I48" s="232"/>
      <c r="J48" s="227"/>
      <c r="K48" s="227"/>
      <c r="L48" s="227"/>
      <c r="M48" s="227"/>
      <c r="N48" s="142"/>
    </row>
    <row r="49" spans="1:28" ht="25.5" customHeight="1">
      <c r="A49" s="106"/>
      <c r="B49" s="106"/>
      <c r="C49" s="106"/>
      <c r="D49" s="106"/>
      <c r="E49" s="106"/>
      <c r="F49" s="106"/>
      <c r="G49" s="106"/>
      <c r="H49" s="106"/>
      <c r="I49" s="138">
        <f>('2.4.1.1 Programs and Facilities'!$C$12)</f>
        <v>0</v>
      </c>
      <c r="J49" s="223">
        <f>IF(LEN('2.4.1.1 Programs and Facilities'!D$12)&gt;0,'2.4.1.1 Programs and Facilities'!D$12,"")</f>
      </c>
      <c r="K49" s="223">
        <f>IF(LEN('2.4.1.1 Programs and Facilities'!E$12)&gt;0,'2.4.1.1 Programs and Facilities'!E$12,"")</f>
      </c>
      <c r="L49" s="223">
        <f>IF(LEN('2.4.1.1 Programs and Facilities'!F$12)&gt;0,'2.4.1.1 Programs and Facilities'!F$12,"")</f>
      </c>
      <c r="M49" s="223">
        <f>IF(LEN('2.4.1.1 Programs and Facilities'!G$12)&gt;0,'2.4.1.1 Programs and Facilities'!G$12,"")</f>
      </c>
      <c r="N49" s="105"/>
      <c r="O49" s="105"/>
      <c r="P49" s="105"/>
      <c r="Q49" s="105"/>
      <c r="R49" s="105"/>
      <c r="S49" s="105"/>
      <c r="T49" s="105"/>
      <c r="U49" s="105"/>
      <c r="V49" s="105"/>
      <c r="W49" s="105"/>
      <c r="X49" s="105"/>
      <c r="Y49" s="105"/>
      <c r="Z49" s="105"/>
      <c r="AA49" s="105"/>
      <c r="AB49" s="105"/>
    </row>
    <row r="50" spans="1:24" ht="12.75" customHeight="1">
      <c r="A50" s="403" t="s">
        <v>119</v>
      </c>
      <c r="B50" s="404"/>
      <c r="C50" s="404"/>
      <c r="D50" s="404"/>
      <c r="E50" s="404"/>
      <c r="F50" s="404"/>
      <c r="G50" s="404"/>
      <c r="H50" s="404"/>
      <c r="I50" s="139">
        <f>COUNTIF(I7:I47,"YES")/32</f>
        <v>0.5625</v>
      </c>
      <c r="J50" s="228">
        <f>IF('2.4.1.1 Programs and Facilities'!$H$7&lt;2,"",COUNTIF(J7:J47,"YES")/35)</f>
      </c>
      <c r="K50" s="228">
        <f>IF('2.4.1.1 Programs and Facilities'!$H$7&lt;3,"",COUNTIF(K7:K47,"YES")/35)</f>
      </c>
      <c r="L50" s="228">
        <f>IF('2.4.1.1 Programs and Facilities'!$H$7&lt;4,"",COUNTIF(L7:L47,"YES")/35)</f>
      </c>
      <c r="M50" s="228">
        <f>IF('2.4.1.1 Programs and Facilities'!$H$7&lt;5,"",COUNTIF(M7:M47,"YES")/35)</f>
      </c>
      <c r="N50" s="105"/>
      <c r="O50" s="105"/>
      <c r="P50" s="105"/>
      <c r="Q50" s="105"/>
      <c r="R50" s="105"/>
      <c r="S50" s="105"/>
      <c r="T50" s="105"/>
      <c r="U50" s="105"/>
      <c r="V50" s="105"/>
      <c r="W50" s="105"/>
      <c r="X50" s="105"/>
    </row>
    <row r="51" spans="1:28" ht="12.75">
      <c r="A51" s="105"/>
      <c r="B51" s="105"/>
      <c r="C51" s="105"/>
      <c r="D51" s="105"/>
      <c r="E51" s="105"/>
      <c r="F51" s="105"/>
      <c r="G51" s="105"/>
      <c r="H51" s="105"/>
      <c r="I51" s="105"/>
      <c r="J51" s="221"/>
      <c r="K51" s="221"/>
      <c r="L51" s="221"/>
      <c r="M51" s="221"/>
      <c r="N51" s="105"/>
      <c r="O51" s="105"/>
      <c r="P51" s="105"/>
      <c r="Q51" s="105"/>
      <c r="R51" s="105"/>
      <c r="S51" s="105"/>
      <c r="T51" s="105"/>
      <c r="U51" s="105"/>
      <c r="V51" s="105"/>
      <c r="W51" s="105"/>
      <c r="X51" s="105"/>
      <c r="Y51" s="105"/>
      <c r="Z51" s="105"/>
      <c r="AA51" s="105"/>
      <c r="AB51" s="105"/>
    </row>
    <row r="52" spans="1:28" ht="12.75" hidden="1">
      <c r="A52" s="105"/>
      <c r="B52" s="105"/>
      <c r="C52" s="105"/>
      <c r="D52" s="105"/>
      <c r="E52" s="105"/>
      <c r="F52" s="105"/>
      <c r="G52" s="105"/>
      <c r="H52" s="105"/>
      <c r="I52" s="105"/>
      <c r="J52" s="221"/>
      <c r="K52" s="221"/>
      <c r="L52" s="221"/>
      <c r="M52" s="221"/>
      <c r="N52" s="105"/>
      <c r="O52" s="105"/>
      <c r="P52" s="105"/>
      <c r="Q52" s="105"/>
      <c r="R52" s="105"/>
      <c r="S52" s="105"/>
      <c r="T52" s="105"/>
      <c r="U52" s="105"/>
      <c r="V52" s="105"/>
      <c r="W52" s="105"/>
      <c r="X52" s="105"/>
      <c r="Y52" s="105"/>
      <c r="Z52" s="105"/>
      <c r="AA52" s="105"/>
      <c r="AB52" s="105"/>
    </row>
    <row r="53" spans="1:28" ht="12.75" hidden="1">
      <c r="A53" s="105"/>
      <c r="B53" s="105"/>
      <c r="C53" s="105"/>
      <c r="D53" s="105"/>
      <c r="E53" s="105"/>
      <c r="F53" s="105"/>
      <c r="G53" s="105"/>
      <c r="H53" s="105"/>
      <c r="I53" s="105"/>
      <c r="J53" s="221"/>
      <c r="K53" s="221"/>
      <c r="L53" s="221"/>
      <c r="M53" s="221"/>
      <c r="N53" s="105"/>
      <c r="O53" s="105"/>
      <c r="P53" s="105"/>
      <c r="Q53" s="105"/>
      <c r="R53" s="105"/>
      <c r="S53" s="105"/>
      <c r="T53" s="105"/>
      <c r="U53" s="105"/>
      <c r="V53" s="105"/>
      <c r="W53" s="105"/>
      <c r="X53" s="105"/>
      <c r="Y53" s="105"/>
      <c r="Z53" s="105"/>
      <c r="AA53" s="105"/>
      <c r="AB53" s="105"/>
    </row>
    <row r="54" spans="1:28" ht="12.75" hidden="1">
      <c r="A54" s="105"/>
      <c r="B54" s="105"/>
      <c r="C54" s="105"/>
      <c r="D54" s="105"/>
      <c r="E54" s="105"/>
      <c r="F54" s="105"/>
      <c r="G54" s="105"/>
      <c r="H54" s="105"/>
      <c r="I54" s="105"/>
      <c r="J54" s="221"/>
      <c r="K54" s="221"/>
      <c r="L54" s="221"/>
      <c r="M54" s="221"/>
      <c r="N54" s="105"/>
      <c r="O54" s="105"/>
      <c r="P54" s="105"/>
      <c r="Q54" s="105"/>
      <c r="R54" s="105"/>
      <c r="S54" s="105"/>
      <c r="T54" s="105"/>
      <c r="U54" s="105"/>
      <c r="V54" s="105"/>
      <c r="W54" s="105"/>
      <c r="X54" s="105"/>
      <c r="Y54" s="105"/>
      <c r="Z54" s="105"/>
      <c r="AA54" s="105"/>
      <c r="AB54" s="105"/>
    </row>
    <row r="55" spans="1:28" ht="12.75" hidden="1">
      <c r="A55" s="105"/>
      <c r="B55" s="105"/>
      <c r="C55" s="105"/>
      <c r="D55" s="105"/>
      <c r="E55" s="105"/>
      <c r="F55" s="105"/>
      <c r="G55" s="105"/>
      <c r="H55" s="105"/>
      <c r="I55" s="105"/>
      <c r="J55" s="221"/>
      <c r="K55" s="221"/>
      <c r="L55" s="221"/>
      <c r="M55" s="221"/>
      <c r="N55" s="105"/>
      <c r="O55" s="105"/>
      <c r="P55" s="105"/>
      <c r="Q55" s="105"/>
      <c r="R55" s="105"/>
      <c r="S55" s="105"/>
      <c r="T55" s="105"/>
      <c r="U55" s="105"/>
      <c r="V55" s="105"/>
      <c r="W55" s="105"/>
      <c r="X55" s="105"/>
      <c r="Y55" s="105"/>
      <c r="Z55" s="105"/>
      <c r="AA55" s="105"/>
      <c r="AB55" s="105"/>
    </row>
    <row r="56" spans="1:28" ht="12.75" hidden="1">
      <c r="A56" s="105"/>
      <c r="B56" s="105"/>
      <c r="C56" s="105"/>
      <c r="D56" s="105"/>
      <c r="E56" s="105"/>
      <c r="F56" s="105"/>
      <c r="G56" s="105"/>
      <c r="H56" s="105"/>
      <c r="I56" s="105"/>
      <c r="J56" s="221"/>
      <c r="K56" s="221"/>
      <c r="L56" s="221"/>
      <c r="M56" s="221"/>
      <c r="N56" s="105"/>
      <c r="O56" s="105"/>
      <c r="P56" s="105"/>
      <c r="Q56" s="105"/>
      <c r="R56" s="105"/>
      <c r="S56" s="105"/>
      <c r="T56" s="105"/>
      <c r="U56" s="105"/>
      <c r="V56" s="105"/>
      <c r="W56" s="105"/>
      <c r="X56" s="105"/>
      <c r="Y56" s="105"/>
      <c r="Z56" s="105"/>
      <c r="AA56" s="105"/>
      <c r="AB56" s="105"/>
    </row>
    <row r="57" spans="1:28" ht="12.75" hidden="1">
      <c r="A57" s="105"/>
      <c r="B57" s="105"/>
      <c r="C57" s="105"/>
      <c r="D57" s="105"/>
      <c r="E57" s="105"/>
      <c r="F57" s="105"/>
      <c r="G57" s="105"/>
      <c r="H57" s="105"/>
      <c r="I57" s="105"/>
      <c r="J57" s="221"/>
      <c r="K57" s="221"/>
      <c r="L57" s="221"/>
      <c r="M57" s="221"/>
      <c r="N57" s="105"/>
      <c r="O57" s="105"/>
      <c r="P57" s="105"/>
      <c r="Q57" s="105"/>
      <c r="R57" s="105"/>
      <c r="S57" s="105"/>
      <c r="T57" s="105"/>
      <c r="U57" s="105"/>
      <c r="V57" s="105"/>
      <c r="W57" s="105"/>
      <c r="X57" s="105"/>
      <c r="Y57" s="105"/>
      <c r="Z57" s="105"/>
      <c r="AA57" s="105"/>
      <c r="AB57" s="105"/>
    </row>
    <row r="58" spans="1:28" ht="12.75" hidden="1">
      <c r="A58" s="105"/>
      <c r="B58" s="105"/>
      <c r="C58" s="105"/>
      <c r="D58" s="105"/>
      <c r="E58" s="105"/>
      <c r="F58" s="105"/>
      <c r="G58" s="105"/>
      <c r="H58" s="105"/>
      <c r="I58" s="105"/>
      <c r="J58" s="221"/>
      <c r="K58" s="221"/>
      <c r="L58" s="221"/>
      <c r="M58" s="221"/>
      <c r="N58" s="105"/>
      <c r="O58" s="105"/>
      <c r="P58" s="105"/>
      <c r="Q58" s="105"/>
      <c r="R58" s="105"/>
      <c r="S58" s="105"/>
      <c r="T58" s="105"/>
      <c r="U58" s="105"/>
      <c r="V58" s="105"/>
      <c r="W58" s="105"/>
      <c r="X58" s="105"/>
      <c r="Y58" s="105"/>
      <c r="Z58" s="105"/>
      <c r="AA58" s="105"/>
      <c r="AB58" s="105"/>
    </row>
    <row r="59" spans="1:28" ht="12.75" hidden="1">
      <c r="A59" s="105"/>
      <c r="B59" s="105"/>
      <c r="C59" s="105"/>
      <c r="D59" s="105"/>
      <c r="E59" s="105"/>
      <c r="F59" s="105"/>
      <c r="G59" s="105"/>
      <c r="H59" s="105"/>
      <c r="I59" s="105"/>
      <c r="J59" s="221"/>
      <c r="K59" s="221"/>
      <c r="L59" s="221"/>
      <c r="M59" s="221"/>
      <c r="N59" s="105"/>
      <c r="O59" s="105"/>
      <c r="P59" s="105"/>
      <c r="Q59" s="105"/>
      <c r="R59" s="105"/>
      <c r="S59" s="105"/>
      <c r="T59" s="105"/>
      <c r="U59" s="105"/>
      <c r="V59" s="105"/>
      <c r="W59" s="105"/>
      <c r="X59" s="105"/>
      <c r="Y59" s="105"/>
      <c r="Z59" s="105"/>
      <c r="AA59" s="105"/>
      <c r="AB59" s="105"/>
    </row>
    <row r="60" spans="1:28" ht="12.75" hidden="1">
      <c r="A60" s="105"/>
      <c r="B60" s="105"/>
      <c r="C60" s="105"/>
      <c r="D60" s="105"/>
      <c r="E60" s="105"/>
      <c r="F60" s="105"/>
      <c r="G60" s="105"/>
      <c r="H60" s="105"/>
      <c r="I60" s="105"/>
      <c r="J60" s="221"/>
      <c r="K60" s="221"/>
      <c r="L60" s="221"/>
      <c r="M60" s="221"/>
      <c r="N60" s="105"/>
      <c r="O60" s="105"/>
      <c r="P60" s="105"/>
      <c r="Q60" s="105"/>
      <c r="R60" s="105"/>
      <c r="S60" s="105"/>
      <c r="T60" s="105"/>
      <c r="U60" s="105"/>
      <c r="V60" s="105"/>
      <c r="W60" s="105"/>
      <c r="X60" s="105"/>
      <c r="Y60" s="105"/>
      <c r="Z60" s="105"/>
      <c r="AA60" s="105"/>
      <c r="AB60" s="105"/>
    </row>
    <row r="61" spans="1:28" ht="12.75" hidden="1">
      <c r="A61" s="105"/>
      <c r="B61" s="105"/>
      <c r="C61" s="105"/>
      <c r="D61" s="105"/>
      <c r="E61" s="105"/>
      <c r="F61" s="105"/>
      <c r="G61" s="105"/>
      <c r="H61" s="105"/>
      <c r="I61" s="105"/>
      <c r="J61" s="221"/>
      <c r="K61" s="221"/>
      <c r="L61" s="221"/>
      <c r="M61" s="221"/>
      <c r="N61" s="105"/>
      <c r="O61" s="105"/>
      <c r="P61" s="105"/>
      <c r="Q61" s="105"/>
      <c r="R61" s="105"/>
      <c r="S61" s="105"/>
      <c r="T61" s="105"/>
      <c r="U61" s="105"/>
      <c r="V61" s="105"/>
      <c r="W61" s="105"/>
      <c r="X61" s="105"/>
      <c r="Y61" s="105"/>
      <c r="Z61" s="105"/>
      <c r="AA61" s="105"/>
      <c r="AB61" s="105"/>
    </row>
    <row r="62" spans="1:28" ht="12.75" hidden="1">
      <c r="A62" s="105"/>
      <c r="B62" s="105"/>
      <c r="C62" s="105"/>
      <c r="D62" s="105"/>
      <c r="E62" s="105"/>
      <c r="F62" s="105"/>
      <c r="G62" s="105"/>
      <c r="H62" s="105"/>
      <c r="I62" s="105"/>
      <c r="J62" s="221"/>
      <c r="K62" s="221"/>
      <c r="L62" s="221"/>
      <c r="M62" s="221"/>
      <c r="N62" s="105"/>
      <c r="O62" s="105"/>
      <c r="P62" s="105"/>
      <c r="Q62" s="105"/>
      <c r="R62" s="105"/>
      <c r="S62" s="105"/>
      <c r="T62" s="105"/>
      <c r="U62" s="105"/>
      <c r="V62" s="105"/>
      <c r="W62" s="105"/>
      <c r="X62" s="105"/>
      <c r="Y62" s="105"/>
      <c r="Z62" s="105"/>
      <c r="AA62" s="105"/>
      <c r="AB62" s="105"/>
    </row>
    <row r="63" spans="1:28" ht="12.75" hidden="1">
      <c r="A63" s="105"/>
      <c r="B63" s="105"/>
      <c r="C63" s="105"/>
      <c r="D63" s="105"/>
      <c r="E63" s="105"/>
      <c r="F63" s="105"/>
      <c r="G63" s="105"/>
      <c r="H63" s="105"/>
      <c r="I63" s="105"/>
      <c r="J63" s="221"/>
      <c r="K63" s="221"/>
      <c r="L63" s="221"/>
      <c r="M63" s="221"/>
      <c r="N63" s="105"/>
      <c r="O63" s="105"/>
      <c r="P63" s="105"/>
      <c r="Q63" s="105"/>
      <c r="R63" s="105"/>
      <c r="S63" s="105"/>
      <c r="T63" s="105"/>
      <c r="U63" s="105"/>
      <c r="V63" s="105"/>
      <c r="W63" s="105"/>
      <c r="X63" s="105"/>
      <c r="Y63" s="105"/>
      <c r="Z63" s="105"/>
      <c r="AA63" s="105"/>
      <c r="AB63" s="105"/>
    </row>
    <row r="64" spans="1:28" ht="12.75" hidden="1">
      <c r="A64" s="105"/>
      <c r="B64" s="105"/>
      <c r="C64" s="105"/>
      <c r="D64" s="105"/>
      <c r="E64" s="105"/>
      <c r="F64" s="105"/>
      <c r="G64" s="105"/>
      <c r="H64" s="105"/>
      <c r="I64" s="105"/>
      <c r="J64" s="221"/>
      <c r="K64" s="221"/>
      <c r="L64" s="221"/>
      <c r="M64" s="221"/>
      <c r="N64" s="105"/>
      <c r="O64" s="105"/>
      <c r="P64" s="105"/>
      <c r="Q64" s="105"/>
      <c r="R64" s="105"/>
      <c r="S64" s="105"/>
      <c r="T64" s="105"/>
      <c r="U64" s="105"/>
      <c r="V64" s="105"/>
      <c r="W64" s="105"/>
      <c r="X64" s="105"/>
      <c r="Y64" s="105"/>
      <c r="Z64" s="105"/>
      <c r="AA64" s="105"/>
      <c r="AB64" s="105"/>
    </row>
    <row r="65" spans="1:28" ht="12.75" hidden="1">
      <c r="A65" s="105"/>
      <c r="B65" s="105"/>
      <c r="C65" s="105"/>
      <c r="D65" s="105"/>
      <c r="E65" s="105"/>
      <c r="F65" s="105"/>
      <c r="G65" s="105"/>
      <c r="H65" s="105"/>
      <c r="I65" s="105"/>
      <c r="J65" s="221"/>
      <c r="K65" s="221"/>
      <c r="L65" s="221"/>
      <c r="M65" s="221"/>
      <c r="N65" s="105"/>
      <c r="O65" s="105"/>
      <c r="P65" s="105"/>
      <c r="Q65" s="105"/>
      <c r="R65" s="105"/>
      <c r="S65" s="105"/>
      <c r="T65" s="105"/>
      <c r="U65" s="105"/>
      <c r="V65" s="105"/>
      <c r="W65" s="105"/>
      <c r="X65" s="105"/>
      <c r="Y65" s="105"/>
      <c r="Z65" s="105"/>
      <c r="AA65" s="105"/>
      <c r="AB65" s="105"/>
    </row>
    <row r="66" spans="1:28" ht="12.75" hidden="1">
      <c r="A66" s="105"/>
      <c r="B66" s="105"/>
      <c r="C66" s="105"/>
      <c r="D66" s="105"/>
      <c r="E66" s="105"/>
      <c r="F66" s="105"/>
      <c r="G66" s="105"/>
      <c r="H66" s="105"/>
      <c r="I66" s="105"/>
      <c r="J66" s="221"/>
      <c r="K66" s="221"/>
      <c r="L66" s="221"/>
      <c r="M66" s="221"/>
      <c r="N66" s="105"/>
      <c r="O66" s="105"/>
      <c r="P66" s="105"/>
      <c r="Q66" s="105"/>
      <c r="R66" s="105"/>
      <c r="S66" s="105"/>
      <c r="T66" s="105"/>
      <c r="U66" s="105"/>
      <c r="V66" s="105"/>
      <c r="W66" s="105"/>
      <c r="X66" s="105"/>
      <c r="Y66" s="105"/>
      <c r="Z66" s="105"/>
      <c r="AA66" s="105"/>
      <c r="AB66" s="105"/>
    </row>
    <row r="67" spans="1:28" ht="12.75" hidden="1">
      <c r="A67" s="105"/>
      <c r="B67" s="105"/>
      <c r="C67" s="105"/>
      <c r="D67" s="105"/>
      <c r="E67" s="105"/>
      <c r="F67" s="105"/>
      <c r="G67" s="105"/>
      <c r="H67" s="105"/>
      <c r="I67" s="105"/>
      <c r="J67" s="221"/>
      <c r="K67" s="221"/>
      <c r="L67" s="221"/>
      <c r="M67" s="221"/>
      <c r="N67" s="105"/>
      <c r="O67" s="105"/>
      <c r="P67" s="105"/>
      <c r="Q67" s="105"/>
      <c r="R67" s="105"/>
      <c r="S67" s="105"/>
      <c r="T67" s="105"/>
      <c r="U67" s="105"/>
      <c r="V67" s="105"/>
      <c r="W67" s="105"/>
      <c r="X67" s="105"/>
      <c r="Y67" s="105"/>
      <c r="Z67" s="105"/>
      <c r="AA67" s="105"/>
      <c r="AB67" s="105"/>
    </row>
    <row r="68" spans="1:28" ht="12.75" hidden="1">
      <c r="A68" s="105"/>
      <c r="B68" s="105"/>
      <c r="C68" s="105"/>
      <c r="D68" s="105"/>
      <c r="E68" s="105"/>
      <c r="F68" s="105"/>
      <c r="G68" s="105"/>
      <c r="H68" s="105"/>
      <c r="I68" s="105"/>
      <c r="J68" s="221"/>
      <c r="K68" s="221"/>
      <c r="L68" s="221"/>
      <c r="M68" s="221"/>
      <c r="N68" s="105"/>
      <c r="O68" s="105"/>
      <c r="P68" s="105"/>
      <c r="Q68" s="105"/>
      <c r="R68" s="105"/>
      <c r="S68" s="105"/>
      <c r="T68" s="105"/>
      <c r="U68" s="105"/>
      <c r="V68" s="105"/>
      <c r="W68" s="105"/>
      <c r="X68" s="105"/>
      <c r="Y68" s="105"/>
      <c r="Z68" s="105"/>
      <c r="AA68" s="105"/>
      <c r="AB68" s="105"/>
    </row>
    <row r="69" spans="1:28" ht="12.75" hidden="1">
      <c r="A69" s="105"/>
      <c r="B69" s="105"/>
      <c r="C69" s="105"/>
      <c r="D69" s="105"/>
      <c r="E69" s="105"/>
      <c r="F69" s="105"/>
      <c r="G69" s="105"/>
      <c r="H69" s="105"/>
      <c r="I69" s="105"/>
      <c r="J69" s="221"/>
      <c r="K69" s="221"/>
      <c r="L69" s="221"/>
      <c r="M69" s="221"/>
      <c r="N69" s="105"/>
      <c r="O69" s="105"/>
      <c r="P69" s="105"/>
      <c r="Q69" s="105"/>
      <c r="R69" s="105"/>
      <c r="S69" s="105"/>
      <c r="T69" s="105"/>
      <c r="U69" s="105"/>
      <c r="V69" s="105"/>
      <c r="W69" s="105"/>
      <c r="X69" s="105"/>
      <c r="Y69" s="105"/>
      <c r="Z69" s="105"/>
      <c r="AA69" s="105"/>
      <c r="AB69" s="105"/>
    </row>
    <row r="70" spans="1:28" ht="12.75" hidden="1">
      <c r="A70" s="105"/>
      <c r="B70" s="105"/>
      <c r="C70" s="105"/>
      <c r="D70" s="105"/>
      <c r="E70" s="105"/>
      <c r="F70" s="105"/>
      <c r="G70" s="105"/>
      <c r="H70" s="105"/>
      <c r="I70" s="105"/>
      <c r="J70" s="221"/>
      <c r="K70" s="221"/>
      <c r="L70" s="221"/>
      <c r="M70" s="221"/>
      <c r="N70" s="105"/>
      <c r="O70" s="105"/>
      <c r="P70" s="105"/>
      <c r="Q70" s="105"/>
      <c r="R70" s="105"/>
      <c r="S70" s="105"/>
      <c r="T70" s="105"/>
      <c r="U70" s="105"/>
      <c r="V70" s="105"/>
      <c r="W70" s="105"/>
      <c r="X70" s="105"/>
      <c r="Y70" s="105"/>
      <c r="Z70" s="105"/>
      <c r="AA70" s="105"/>
      <c r="AB70" s="105"/>
    </row>
    <row r="71" spans="1:28" ht="12.75" hidden="1">
      <c r="A71" s="105"/>
      <c r="B71" s="105"/>
      <c r="C71" s="105"/>
      <c r="D71" s="105"/>
      <c r="E71" s="105"/>
      <c r="F71" s="105"/>
      <c r="G71" s="105"/>
      <c r="H71" s="105"/>
      <c r="I71" s="105"/>
      <c r="J71" s="221"/>
      <c r="K71" s="221"/>
      <c r="L71" s="221"/>
      <c r="M71" s="221"/>
      <c r="N71" s="105"/>
      <c r="O71" s="105"/>
      <c r="P71" s="105"/>
      <c r="Q71" s="105"/>
      <c r="R71" s="105"/>
      <c r="S71" s="105"/>
      <c r="T71" s="105"/>
      <c r="U71" s="105"/>
      <c r="V71" s="105"/>
      <c r="W71" s="105"/>
      <c r="X71" s="105"/>
      <c r="Y71" s="105"/>
      <c r="Z71" s="105"/>
      <c r="AA71" s="105"/>
      <c r="AB71" s="105"/>
    </row>
    <row r="72" spans="1:28" ht="12.75" hidden="1">
      <c r="A72" s="105"/>
      <c r="B72" s="105"/>
      <c r="C72" s="105"/>
      <c r="D72" s="105"/>
      <c r="E72" s="105"/>
      <c r="F72" s="105"/>
      <c r="G72" s="105"/>
      <c r="H72" s="105"/>
      <c r="I72" s="105"/>
      <c r="J72" s="221"/>
      <c r="K72" s="221"/>
      <c r="L72" s="221"/>
      <c r="M72" s="221"/>
      <c r="N72" s="105"/>
      <c r="O72" s="105"/>
      <c r="P72" s="105"/>
      <c r="Q72" s="105"/>
      <c r="R72" s="105"/>
      <c r="S72" s="105"/>
      <c r="T72" s="105"/>
      <c r="U72" s="105"/>
      <c r="V72" s="105"/>
      <c r="W72" s="105"/>
      <c r="X72" s="105"/>
      <c r="Y72" s="105"/>
      <c r="Z72" s="105"/>
      <c r="AA72" s="105"/>
      <c r="AB72" s="105"/>
    </row>
    <row r="73" spans="10:28" ht="12.75" hidden="1">
      <c r="J73" s="221"/>
      <c r="K73" s="221"/>
      <c r="L73" s="221"/>
      <c r="M73" s="221"/>
      <c r="N73" s="105"/>
      <c r="O73" s="105"/>
      <c r="P73" s="105"/>
      <c r="Q73" s="105"/>
      <c r="R73" s="105"/>
      <c r="S73" s="105"/>
      <c r="T73" s="105"/>
      <c r="U73" s="105"/>
      <c r="V73" s="105"/>
      <c r="W73" s="105"/>
      <c r="X73" s="105"/>
      <c r="Y73" s="105"/>
      <c r="Z73" s="105"/>
      <c r="AA73" s="105"/>
      <c r="AB73" s="105"/>
    </row>
    <row r="74" spans="10:28" ht="12.75" hidden="1">
      <c r="J74" s="221"/>
      <c r="K74" s="221"/>
      <c r="L74" s="221"/>
      <c r="M74" s="221"/>
      <c r="N74" s="105"/>
      <c r="O74" s="105"/>
      <c r="P74" s="105"/>
      <c r="Q74" s="105"/>
      <c r="R74" s="105"/>
      <c r="S74" s="105"/>
      <c r="T74" s="105"/>
      <c r="U74" s="105"/>
      <c r="V74" s="105"/>
      <c r="W74" s="105"/>
      <c r="X74" s="105"/>
      <c r="Y74" s="105"/>
      <c r="Z74" s="105"/>
      <c r="AA74" s="105"/>
      <c r="AB74" s="105"/>
    </row>
    <row r="75" spans="10:28" ht="12.75" hidden="1">
      <c r="J75" s="221"/>
      <c r="K75" s="221"/>
      <c r="L75" s="221"/>
      <c r="M75" s="221"/>
      <c r="N75" s="105"/>
      <c r="O75" s="105"/>
      <c r="P75" s="105"/>
      <c r="Q75" s="105"/>
      <c r="R75" s="105"/>
      <c r="S75" s="105"/>
      <c r="T75" s="105"/>
      <c r="U75" s="105"/>
      <c r="V75" s="105"/>
      <c r="W75" s="105"/>
      <c r="X75" s="105"/>
      <c r="Y75" s="105"/>
      <c r="Z75" s="105"/>
      <c r="AA75" s="105"/>
      <c r="AB75" s="105"/>
    </row>
    <row r="76" spans="10:28" ht="12.75" hidden="1">
      <c r="J76" s="221"/>
      <c r="K76" s="221"/>
      <c r="L76" s="221"/>
      <c r="M76" s="221"/>
      <c r="N76" s="105"/>
      <c r="O76" s="105"/>
      <c r="P76" s="105"/>
      <c r="Q76" s="105"/>
      <c r="R76" s="105"/>
      <c r="S76" s="105"/>
      <c r="T76" s="105"/>
      <c r="U76" s="105"/>
      <c r="V76" s="105"/>
      <c r="W76" s="105"/>
      <c r="X76" s="105"/>
      <c r="Y76" s="105"/>
      <c r="Z76" s="105"/>
      <c r="AA76" s="105"/>
      <c r="AB76" s="105"/>
    </row>
    <row r="77" spans="10:28" ht="12.75" hidden="1">
      <c r="J77" s="221"/>
      <c r="K77" s="221"/>
      <c r="L77" s="221"/>
      <c r="M77" s="221"/>
      <c r="N77" s="105"/>
      <c r="O77" s="105"/>
      <c r="P77" s="105"/>
      <c r="Q77" s="105"/>
      <c r="R77" s="105"/>
      <c r="S77" s="105"/>
      <c r="T77" s="105"/>
      <c r="U77" s="105"/>
      <c r="V77" s="105"/>
      <c r="W77" s="105"/>
      <c r="X77" s="105"/>
      <c r="Y77" s="105"/>
      <c r="Z77" s="105"/>
      <c r="AA77" s="105"/>
      <c r="AB77" s="105"/>
    </row>
    <row r="78" spans="10:28" ht="12.75" hidden="1">
      <c r="J78" s="221"/>
      <c r="K78" s="221"/>
      <c r="L78" s="221"/>
      <c r="M78" s="221"/>
      <c r="N78" s="105"/>
      <c r="O78" s="105"/>
      <c r="P78" s="105"/>
      <c r="Q78" s="105"/>
      <c r="R78" s="105"/>
      <c r="S78" s="105"/>
      <c r="T78" s="105"/>
      <c r="U78" s="105"/>
      <c r="V78" s="105"/>
      <c r="W78" s="105"/>
      <c r="X78" s="105"/>
      <c r="Y78" s="105"/>
      <c r="Z78" s="105"/>
      <c r="AA78" s="105"/>
      <c r="AB78" s="105"/>
    </row>
    <row r="79" spans="10:28" ht="18" customHeight="1" hidden="1">
      <c r="J79" s="221"/>
      <c r="K79" s="221"/>
      <c r="L79" s="221"/>
      <c r="M79" s="221"/>
      <c r="N79" s="105"/>
      <c r="O79" s="105"/>
      <c r="P79" s="105"/>
      <c r="Q79" s="105"/>
      <c r="R79" s="105"/>
      <c r="S79" s="105"/>
      <c r="T79" s="105"/>
      <c r="U79" s="105"/>
      <c r="V79" s="105"/>
      <c r="W79" s="105"/>
      <c r="X79" s="105"/>
      <c r="Y79" s="105"/>
      <c r="Z79" s="105"/>
      <c r="AA79" s="105"/>
      <c r="AB79" s="105"/>
    </row>
    <row r="80" spans="10:28" ht="12.75" hidden="1">
      <c r="J80" s="221"/>
      <c r="K80" s="221"/>
      <c r="L80" s="221"/>
      <c r="M80" s="221"/>
      <c r="N80" s="105"/>
      <c r="O80" s="105"/>
      <c r="P80" s="105"/>
      <c r="Q80" s="105"/>
      <c r="R80" s="105"/>
      <c r="S80" s="105"/>
      <c r="T80" s="105"/>
      <c r="U80" s="105"/>
      <c r="V80" s="105"/>
      <c r="W80" s="105"/>
      <c r="X80" s="105"/>
      <c r="Y80" s="105"/>
      <c r="Z80" s="105"/>
      <c r="AA80" s="105"/>
      <c r="AB80" s="105"/>
    </row>
    <row r="81" spans="10:28" ht="12.75" hidden="1">
      <c r="J81" s="221"/>
      <c r="K81" s="221"/>
      <c r="L81" s="221"/>
      <c r="M81" s="221"/>
      <c r="N81" s="105"/>
      <c r="O81" s="105"/>
      <c r="P81" s="105"/>
      <c r="Q81" s="105"/>
      <c r="R81" s="105"/>
      <c r="S81" s="105"/>
      <c r="T81" s="105"/>
      <c r="U81" s="105"/>
      <c r="V81" s="105"/>
      <c r="W81" s="105"/>
      <c r="X81" s="105"/>
      <c r="Y81" s="105"/>
      <c r="Z81" s="105"/>
      <c r="AA81" s="105"/>
      <c r="AB81" s="105"/>
    </row>
    <row r="82" spans="10:28" ht="12.75" hidden="1">
      <c r="J82" s="221"/>
      <c r="K82" s="221"/>
      <c r="L82" s="221"/>
      <c r="M82" s="221"/>
      <c r="N82" s="105"/>
      <c r="O82" s="105"/>
      <c r="P82" s="105"/>
      <c r="Q82" s="105"/>
      <c r="R82" s="105"/>
      <c r="S82" s="105"/>
      <c r="T82" s="105"/>
      <c r="U82" s="105"/>
      <c r="V82" s="105"/>
      <c r="W82" s="105"/>
      <c r="X82" s="105"/>
      <c r="Y82" s="105"/>
      <c r="Z82" s="105"/>
      <c r="AA82" s="105"/>
      <c r="AB82" s="105"/>
    </row>
    <row r="83" spans="10:28" ht="12.75" hidden="1">
      <c r="J83" s="221"/>
      <c r="K83" s="221"/>
      <c r="L83" s="221"/>
      <c r="M83" s="221"/>
      <c r="N83" s="105"/>
      <c r="O83" s="105"/>
      <c r="P83" s="105"/>
      <c r="Q83" s="105"/>
      <c r="R83" s="105"/>
      <c r="S83" s="105"/>
      <c r="T83" s="105"/>
      <c r="U83" s="105"/>
      <c r="V83" s="105"/>
      <c r="W83" s="105"/>
      <c r="X83" s="105"/>
      <c r="Y83" s="105"/>
      <c r="Z83" s="105"/>
      <c r="AA83" s="105"/>
      <c r="AB83" s="105"/>
    </row>
    <row r="84" spans="10:28" ht="12.75" hidden="1">
      <c r="J84" s="221"/>
      <c r="K84" s="221"/>
      <c r="L84" s="221"/>
      <c r="M84" s="221"/>
      <c r="N84" s="105"/>
      <c r="O84" s="105"/>
      <c r="P84" s="105"/>
      <c r="Q84" s="105"/>
      <c r="R84" s="105"/>
      <c r="S84" s="105"/>
      <c r="T84" s="105"/>
      <c r="U84" s="105"/>
      <c r="V84" s="105"/>
      <c r="W84" s="105"/>
      <c r="X84" s="105"/>
      <c r="Y84" s="105"/>
      <c r="Z84" s="105"/>
      <c r="AA84" s="105"/>
      <c r="AB84" s="105"/>
    </row>
    <row r="85" spans="10:28" ht="12.75" hidden="1">
      <c r="J85" s="221"/>
      <c r="K85" s="221"/>
      <c r="L85" s="221"/>
      <c r="M85" s="221"/>
      <c r="N85" s="105"/>
      <c r="O85" s="105"/>
      <c r="P85" s="105"/>
      <c r="Q85" s="105"/>
      <c r="R85" s="105"/>
      <c r="S85" s="105"/>
      <c r="T85" s="105"/>
      <c r="U85" s="105"/>
      <c r="V85" s="105"/>
      <c r="W85" s="105"/>
      <c r="X85" s="105"/>
      <c r="Y85" s="105"/>
      <c r="Z85" s="105"/>
      <c r="AA85" s="105"/>
      <c r="AB85" s="105"/>
    </row>
    <row r="86" spans="10:28" ht="12.75" hidden="1">
      <c r="J86" s="221"/>
      <c r="K86" s="221"/>
      <c r="L86" s="221"/>
      <c r="M86" s="221"/>
      <c r="N86" s="105"/>
      <c r="O86" s="105"/>
      <c r="P86" s="105"/>
      <c r="Q86" s="105"/>
      <c r="R86" s="105"/>
      <c r="S86" s="105"/>
      <c r="T86" s="105"/>
      <c r="U86" s="105"/>
      <c r="V86" s="105"/>
      <c r="W86" s="105"/>
      <c r="X86" s="105"/>
      <c r="Y86" s="105"/>
      <c r="Z86" s="105"/>
      <c r="AA86" s="105"/>
      <c r="AB86" s="105"/>
    </row>
    <row r="87" spans="10:28" ht="12.75" hidden="1">
      <c r="J87" s="221"/>
      <c r="K87" s="221"/>
      <c r="L87" s="221"/>
      <c r="M87" s="221"/>
      <c r="N87" s="105"/>
      <c r="O87" s="105"/>
      <c r="P87" s="105"/>
      <c r="Q87" s="105"/>
      <c r="R87" s="105"/>
      <c r="S87" s="105"/>
      <c r="T87" s="105"/>
      <c r="U87" s="105"/>
      <c r="V87" s="105"/>
      <c r="W87" s="105"/>
      <c r="X87" s="105"/>
      <c r="Y87" s="105"/>
      <c r="Z87" s="105"/>
      <c r="AA87" s="105"/>
      <c r="AB87" s="105"/>
    </row>
    <row r="88" spans="10:28" ht="12.75" hidden="1">
      <c r="J88" s="221"/>
      <c r="K88" s="221"/>
      <c r="L88" s="221"/>
      <c r="M88" s="221"/>
      <c r="N88" s="105"/>
      <c r="O88" s="105"/>
      <c r="P88" s="105"/>
      <c r="Q88" s="105"/>
      <c r="R88" s="105"/>
      <c r="S88" s="105"/>
      <c r="T88" s="105"/>
      <c r="U88" s="105"/>
      <c r="V88" s="105"/>
      <c r="W88" s="105"/>
      <c r="X88" s="105"/>
      <c r="Y88" s="105"/>
      <c r="Z88" s="105"/>
      <c r="AA88" s="105"/>
      <c r="AB88" s="105"/>
    </row>
    <row r="89" spans="10:28" ht="12.75" hidden="1">
      <c r="J89" s="221"/>
      <c r="K89" s="221"/>
      <c r="L89" s="221"/>
      <c r="M89" s="221"/>
      <c r="N89" s="105"/>
      <c r="O89" s="105"/>
      <c r="P89" s="105"/>
      <c r="Q89" s="105"/>
      <c r="R89" s="105"/>
      <c r="S89" s="105"/>
      <c r="T89" s="105"/>
      <c r="U89" s="105"/>
      <c r="V89" s="105"/>
      <c r="W89" s="105"/>
      <c r="X89" s="105"/>
      <c r="Y89" s="105"/>
      <c r="Z89" s="105"/>
      <c r="AA89" s="105"/>
      <c r="AB89" s="105"/>
    </row>
    <row r="90" spans="10:28" ht="12.75" hidden="1">
      <c r="J90" s="221"/>
      <c r="K90" s="221"/>
      <c r="L90" s="221"/>
      <c r="M90" s="221"/>
      <c r="N90" s="105"/>
      <c r="O90" s="105"/>
      <c r="P90" s="105"/>
      <c r="Q90" s="105"/>
      <c r="R90" s="105"/>
      <c r="S90" s="105"/>
      <c r="T90" s="105"/>
      <c r="U90" s="105"/>
      <c r="V90" s="105"/>
      <c r="W90" s="105"/>
      <c r="X90" s="105"/>
      <c r="Y90" s="105"/>
      <c r="Z90" s="105"/>
      <c r="AA90" s="105"/>
      <c r="AB90" s="105"/>
    </row>
    <row r="91" spans="10:28" ht="12.75" hidden="1">
      <c r="J91" s="221"/>
      <c r="K91" s="221"/>
      <c r="L91" s="221"/>
      <c r="M91" s="221"/>
      <c r="N91" s="105"/>
      <c r="O91" s="105"/>
      <c r="P91" s="105"/>
      <c r="Q91" s="105"/>
      <c r="R91" s="105"/>
      <c r="S91" s="105"/>
      <c r="T91" s="105"/>
      <c r="U91" s="105"/>
      <c r="V91" s="105"/>
      <c r="W91" s="105"/>
      <c r="X91" s="105"/>
      <c r="Y91" s="105"/>
      <c r="Z91" s="105"/>
      <c r="AA91" s="105"/>
      <c r="AB91" s="105"/>
    </row>
    <row r="92" spans="10:28" ht="12.75" hidden="1">
      <c r="J92" s="221"/>
      <c r="K92" s="221"/>
      <c r="L92" s="221"/>
      <c r="M92" s="221"/>
      <c r="N92" s="105"/>
      <c r="O92" s="105"/>
      <c r="P92" s="105"/>
      <c r="Q92" s="105"/>
      <c r="R92" s="105"/>
      <c r="S92" s="105"/>
      <c r="T92" s="105"/>
      <c r="U92" s="105"/>
      <c r="V92" s="105"/>
      <c r="W92" s="105"/>
      <c r="X92" s="105"/>
      <c r="Y92" s="105"/>
      <c r="Z92" s="105"/>
      <c r="AA92" s="105"/>
      <c r="AB92" s="105"/>
    </row>
    <row r="93" spans="10:28" ht="12.75" hidden="1">
      <c r="J93" s="221"/>
      <c r="K93" s="221"/>
      <c r="L93" s="221"/>
      <c r="M93" s="221"/>
      <c r="N93" s="105"/>
      <c r="O93" s="105"/>
      <c r="P93" s="105"/>
      <c r="Q93" s="105"/>
      <c r="R93" s="105"/>
      <c r="S93" s="105"/>
      <c r="T93" s="105"/>
      <c r="U93" s="105"/>
      <c r="V93" s="105"/>
      <c r="W93" s="105"/>
      <c r="X93" s="105"/>
      <c r="Y93" s="105"/>
      <c r="Z93" s="105"/>
      <c r="AA93" s="105"/>
      <c r="AB93" s="105"/>
    </row>
    <row r="94" spans="16:28" ht="12.75" hidden="1">
      <c r="P94" s="105"/>
      <c r="Q94" s="105"/>
      <c r="R94" s="105"/>
      <c r="S94" s="105"/>
      <c r="T94" s="105"/>
      <c r="U94" s="105"/>
      <c r="V94" s="105"/>
      <c r="W94" s="105"/>
      <c r="X94" s="105"/>
      <c r="Y94" s="105"/>
      <c r="Z94" s="105"/>
      <c r="AA94" s="105"/>
      <c r="AB94" s="105"/>
    </row>
    <row r="95" spans="16:28" ht="12.75" hidden="1">
      <c r="P95" s="105"/>
      <c r="Q95" s="105"/>
      <c r="R95" s="105"/>
      <c r="S95" s="105"/>
      <c r="T95" s="105"/>
      <c r="U95" s="105"/>
      <c r="V95" s="105"/>
      <c r="W95" s="105"/>
      <c r="X95" s="105"/>
      <c r="Y95" s="105"/>
      <c r="Z95" s="105"/>
      <c r="AA95" s="105"/>
      <c r="AB95" s="105"/>
    </row>
    <row r="96" spans="16:28" ht="12.75" hidden="1">
      <c r="P96" s="105"/>
      <c r="Q96" s="105"/>
      <c r="R96" s="105"/>
      <c r="S96" s="105"/>
      <c r="T96" s="105"/>
      <c r="U96" s="105"/>
      <c r="V96" s="105"/>
      <c r="W96" s="105"/>
      <c r="X96" s="105"/>
      <c r="Y96" s="105"/>
      <c r="Z96" s="105"/>
      <c r="AA96" s="105"/>
      <c r="AB96" s="105"/>
    </row>
    <row r="97" spans="16:28" ht="12.75" hidden="1">
      <c r="P97" s="105"/>
      <c r="Q97" s="105"/>
      <c r="R97" s="105"/>
      <c r="S97" s="105"/>
      <c r="T97" s="105"/>
      <c r="U97" s="105"/>
      <c r="V97" s="105"/>
      <c r="W97" s="105"/>
      <c r="X97" s="105"/>
      <c r="Y97" s="105"/>
      <c r="Z97" s="105"/>
      <c r="AA97" s="105"/>
      <c r="AB97" s="105"/>
    </row>
    <row r="98" spans="16:28" ht="12.75" hidden="1">
      <c r="P98" s="105"/>
      <c r="Q98" s="105"/>
      <c r="R98" s="105"/>
      <c r="S98" s="105"/>
      <c r="T98" s="105"/>
      <c r="U98" s="105"/>
      <c r="V98" s="105"/>
      <c r="W98" s="105"/>
      <c r="X98" s="105"/>
      <c r="Y98" s="105"/>
      <c r="Z98" s="105"/>
      <c r="AA98" s="105"/>
      <c r="AB98" s="105"/>
    </row>
    <row r="99" spans="16:28" ht="12.75" hidden="1">
      <c r="P99" s="105"/>
      <c r="Q99" s="105"/>
      <c r="R99" s="105"/>
      <c r="S99" s="105"/>
      <c r="T99" s="105"/>
      <c r="U99" s="105"/>
      <c r="V99" s="105"/>
      <c r="W99" s="105"/>
      <c r="X99" s="105"/>
      <c r="Y99" s="105"/>
      <c r="Z99" s="105"/>
      <c r="AA99" s="105"/>
      <c r="AB99" s="105"/>
    </row>
    <row r="100" spans="16:28" ht="12.75" hidden="1">
      <c r="P100" s="105"/>
      <c r="Q100" s="105"/>
      <c r="R100" s="105"/>
      <c r="S100" s="105"/>
      <c r="T100" s="105"/>
      <c r="U100" s="105"/>
      <c r="V100" s="105"/>
      <c r="W100" s="105"/>
      <c r="X100" s="105"/>
      <c r="Y100" s="105"/>
      <c r="Z100" s="105"/>
      <c r="AA100" s="105"/>
      <c r="AB100" s="105"/>
    </row>
    <row r="101" spans="16:28" ht="12.75" hidden="1">
      <c r="P101" s="105"/>
      <c r="Q101" s="105"/>
      <c r="R101" s="105"/>
      <c r="S101" s="105"/>
      <c r="T101" s="105"/>
      <c r="U101" s="105"/>
      <c r="V101" s="105"/>
      <c r="W101" s="105"/>
      <c r="X101" s="105"/>
      <c r="Y101" s="105"/>
      <c r="Z101" s="105"/>
      <c r="AA101" s="105"/>
      <c r="AB101" s="105"/>
    </row>
    <row r="102" spans="16:28" ht="12.75" hidden="1">
      <c r="P102" s="105"/>
      <c r="Q102" s="105"/>
      <c r="R102" s="105"/>
      <c r="S102" s="105"/>
      <c r="T102" s="105"/>
      <c r="U102" s="105"/>
      <c r="V102" s="105"/>
      <c r="W102" s="105"/>
      <c r="X102" s="105"/>
      <c r="Y102" s="105"/>
      <c r="Z102" s="105"/>
      <c r="AA102" s="105"/>
      <c r="AB102" s="105"/>
    </row>
    <row r="103" spans="16:28" ht="12.75" hidden="1">
      <c r="P103" s="105"/>
      <c r="Q103" s="105"/>
      <c r="R103" s="105"/>
      <c r="S103" s="105"/>
      <c r="T103" s="105"/>
      <c r="U103" s="105"/>
      <c r="V103" s="105"/>
      <c r="W103" s="105"/>
      <c r="X103" s="105"/>
      <c r="Y103" s="105"/>
      <c r="Z103" s="105"/>
      <c r="AA103" s="105"/>
      <c r="AB103" s="105"/>
    </row>
    <row r="104" spans="16:28" ht="12.75" hidden="1">
      <c r="P104" s="105"/>
      <c r="Q104" s="105"/>
      <c r="R104" s="105"/>
      <c r="S104" s="105"/>
      <c r="T104" s="105"/>
      <c r="U104" s="105"/>
      <c r="V104" s="105"/>
      <c r="W104" s="105"/>
      <c r="X104" s="105"/>
      <c r="Y104" s="105"/>
      <c r="Z104" s="105"/>
      <c r="AA104" s="105"/>
      <c r="AB104" s="105"/>
    </row>
    <row r="105" spans="16:28" ht="12.75" hidden="1">
      <c r="P105" s="105"/>
      <c r="Q105" s="105"/>
      <c r="R105" s="105"/>
      <c r="S105" s="105"/>
      <c r="T105" s="105"/>
      <c r="U105" s="105"/>
      <c r="V105" s="105"/>
      <c r="W105" s="105"/>
      <c r="X105" s="105"/>
      <c r="Y105" s="105"/>
      <c r="Z105" s="105"/>
      <c r="AA105" s="105"/>
      <c r="AB105" s="105"/>
    </row>
    <row r="106" spans="16:28" ht="12.75" hidden="1">
      <c r="P106" s="105"/>
      <c r="Q106" s="105"/>
      <c r="R106" s="105"/>
      <c r="S106" s="105"/>
      <c r="T106" s="105"/>
      <c r="U106" s="105"/>
      <c r="V106" s="105"/>
      <c r="W106" s="105"/>
      <c r="X106" s="105"/>
      <c r="Y106" s="105"/>
      <c r="Z106" s="105"/>
      <c r="AA106" s="105"/>
      <c r="AB106" s="105"/>
    </row>
    <row r="107" spans="16:28" ht="12.75" hidden="1">
      <c r="P107" s="105"/>
      <c r="Q107" s="105"/>
      <c r="R107" s="105"/>
      <c r="S107" s="105"/>
      <c r="T107" s="105"/>
      <c r="U107" s="105"/>
      <c r="V107" s="105"/>
      <c r="W107" s="105"/>
      <c r="X107" s="105"/>
      <c r="Y107" s="105"/>
      <c r="Z107" s="105"/>
      <c r="AA107" s="105"/>
      <c r="AB107" s="105"/>
    </row>
    <row r="108" spans="16:28" ht="12.75" hidden="1">
      <c r="P108" s="105"/>
      <c r="Q108" s="105"/>
      <c r="R108" s="105"/>
      <c r="S108" s="105"/>
      <c r="T108" s="105"/>
      <c r="U108" s="105"/>
      <c r="V108" s="105"/>
      <c r="W108" s="105"/>
      <c r="X108" s="105"/>
      <c r="Y108" s="105"/>
      <c r="Z108" s="105"/>
      <c r="AA108" s="105"/>
      <c r="AB108" s="105"/>
    </row>
    <row r="109" spans="16:28" ht="12.75" hidden="1">
      <c r="P109" s="105"/>
      <c r="Q109" s="105"/>
      <c r="R109" s="105"/>
      <c r="S109" s="105"/>
      <c r="T109" s="105"/>
      <c r="U109" s="105"/>
      <c r="V109" s="105"/>
      <c r="W109" s="105"/>
      <c r="X109" s="105"/>
      <c r="Y109" s="105"/>
      <c r="Z109" s="105"/>
      <c r="AA109" s="105"/>
      <c r="AB109" s="105"/>
    </row>
    <row r="110" spans="16:28" ht="12.75" hidden="1">
      <c r="P110" s="105"/>
      <c r="Q110" s="105"/>
      <c r="R110" s="105"/>
      <c r="S110" s="105"/>
      <c r="T110" s="105"/>
      <c r="U110" s="105"/>
      <c r="V110" s="105"/>
      <c r="W110" s="105"/>
      <c r="X110" s="105"/>
      <c r="Y110" s="105"/>
      <c r="Z110" s="105"/>
      <c r="AA110" s="105"/>
      <c r="AB110" s="105"/>
    </row>
    <row r="111" spans="16:28" ht="12.75" hidden="1">
      <c r="P111" s="105"/>
      <c r="Q111" s="105"/>
      <c r="R111" s="105"/>
      <c r="S111" s="105"/>
      <c r="T111" s="105"/>
      <c r="U111" s="105"/>
      <c r="V111" s="105"/>
      <c r="W111" s="105"/>
      <c r="X111" s="105"/>
      <c r="Y111" s="105"/>
      <c r="Z111" s="105"/>
      <c r="AA111" s="105"/>
      <c r="AB111" s="105"/>
    </row>
    <row r="112" spans="16:28" ht="12.75" hidden="1">
      <c r="P112" s="105"/>
      <c r="Q112" s="105"/>
      <c r="R112" s="105"/>
      <c r="S112" s="105"/>
      <c r="T112" s="105"/>
      <c r="U112" s="105"/>
      <c r="V112" s="105"/>
      <c r="W112" s="105"/>
      <c r="X112" s="105"/>
      <c r="Y112" s="105"/>
      <c r="Z112" s="105"/>
      <c r="AA112" s="105"/>
      <c r="AB112" s="105"/>
    </row>
    <row r="113" spans="16:28" ht="12.75" hidden="1">
      <c r="P113" s="105"/>
      <c r="Q113" s="105"/>
      <c r="R113" s="105"/>
      <c r="S113" s="105"/>
      <c r="T113" s="105"/>
      <c r="U113" s="105"/>
      <c r="V113" s="105"/>
      <c r="W113" s="105"/>
      <c r="X113" s="105"/>
      <c r="Y113" s="105"/>
      <c r="Z113" s="105"/>
      <c r="AA113" s="105"/>
      <c r="AB113" s="105"/>
    </row>
    <row r="114" spans="16:28" ht="12.75" hidden="1">
      <c r="P114" s="105"/>
      <c r="Q114" s="105"/>
      <c r="R114" s="105"/>
      <c r="S114" s="105"/>
      <c r="T114" s="105"/>
      <c r="U114" s="105"/>
      <c r="V114" s="105"/>
      <c r="W114" s="105"/>
      <c r="X114" s="105"/>
      <c r="Y114" s="105"/>
      <c r="Z114" s="105"/>
      <c r="AA114" s="105"/>
      <c r="AB114" s="105"/>
    </row>
    <row r="115" spans="16:28" ht="12.75" hidden="1">
      <c r="P115" s="105"/>
      <c r="Q115" s="105"/>
      <c r="R115" s="105"/>
      <c r="S115" s="105"/>
      <c r="T115" s="105"/>
      <c r="U115" s="105"/>
      <c r="V115" s="105"/>
      <c r="W115" s="105"/>
      <c r="X115" s="105"/>
      <c r="Y115" s="105"/>
      <c r="Z115" s="105"/>
      <c r="AA115" s="105"/>
      <c r="AB115" s="105"/>
    </row>
    <row r="116" spans="16:28" ht="12.75" hidden="1">
      <c r="P116" s="105"/>
      <c r="Q116" s="105"/>
      <c r="R116" s="105"/>
      <c r="S116" s="105"/>
      <c r="T116" s="105"/>
      <c r="U116" s="105"/>
      <c r="V116" s="105"/>
      <c r="W116" s="105"/>
      <c r="X116" s="105"/>
      <c r="Y116" s="105"/>
      <c r="Z116" s="105"/>
      <c r="AA116" s="105"/>
      <c r="AB116" s="105"/>
    </row>
    <row r="117" spans="16:28" ht="12.75" hidden="1">
      <c r="P117" s="105"/>
      <c r="Q117" s="105"/>
      <c r="R117" s="105"/>
      <c r="S117" s="105"/>
      <c r="T117" s="105"/>
      <c r="U117" s="105"/>
      <c r="V117" s="105"/>
      <c r="W117" s="105"/>
      <c r="X117" s="105"/>
      <c r="Y117" s="105"/>
      <c r="Z117" s="105"/>
      <c r="AA117" s="105"/>
      <c r="AB117" s="105"/>
    </row>
    <row r="118" spans="16:28" ht="12.75" hidden="1">
      <c r="P118" s="105"/>
      <c r="Q118" s="105"/>
      <c r="R118" s="105"/>
      <c r="S118" s="105"/>
      <c r="T118" s="105"/>
      <c r="U118" s="105"/>
      <c r="V118" s="105"/>
      <c r="W118" s="105"/>
      <c r="X118" s="105"/>
      <c r="Y118" s="105"/>
      <c r="Z118" s="105"/>
      <c r="AA118" s="105"/>
      <c r="AB118" s="105"/>
    </row>
    <row r="119" spans="16:28" ht="12.75" hidden="1">
      <c r="P119" s="105"/>
      <c r="Q119" s="105"/>
      <c r="R119" s="105"/>
      <c r="S119" s="105"/>
      <c r="T119" s="105"/>
      <c r="U119" s="105"/>
      <c r="V119" s="105"/>
      <c r="W119" s="105"/>
      <c r="X119" s="105"/>
      <c r="Y119" s="105"/>
      <c r="Z119" s="105"/>
      <c r="AA119" s="105"/>
      <c r="AB119" s="105"/>
    </row>
    <row r="120" spans="16:28" ht="12.75" hidden="1">
      <c r="P120" s="105"/>
      <c r="Q120" s="105"/>
      <c r="R120" s="105"/>
      <c r="S120" s="105"/>
      <c r="T120" s="105"/>
      <c r="U120" s="105"/>
      <c r="V120" s="105"/>
      <c r="W120" s="105"/>
      <c r="X120" s="105"/>
      <c r="Y120" s="105"/>
      <c r="Z120" s="105"/>
      <c r="AA120" s="105"/>
      <c r="AB120" s="105"/>
    </row>
    <row r="121" spans="16:28" ht="12.75" hidden="1">
      <c r="P121" s="105"/>
      <c r="Q121" s="105"/>
      <c r="R121" s="105"/>
      <c r="S121" s="105"/>
      <c r="T121" s="105"/>
      <c r="U121" s="105"/>
      <c r="V121" s="105"/>
      <c r="W121" s="105"/>
      <c r="X121" s="105"/>
      <c r="Y121" s="105"/>
      <c r="Z121" s="105"/>
      <c r="AA121" s="105"/>
      <c r="AB121" s="105"/>
    </row>
    <row r="122" spans="16:28" ht="12.75" hidden="1">
      <c r="P122" s="105"/>
      <c r="Q122" s="105"/>
      <c r="R122" s="105"/>
      <c r="S122" s="105"/>
      <c r="T122" s="105"/>
      <c r="U122" s="105"/>
      <c r="V122" s="105"/>
      <c r="W122" s="105"/>
      <c r="X122" s="105"/>
      <c r="Y122" s="105"/>
      <c r="Z122" s="105"/>
      <c r="AA122" s="105"/>
      <c r="AB122" s="105"/>
    </row>
    <row r="123" spans="16:28" ht="12.75" hidden="1">
      <c r="P123" s="105"/>
      <c r="Q123" s="105"/>
      <c r="R123" s="105"/>
      <c r="S123" s="105"/>
      <c r="T123" s="105"/>
      <c r="U123" s="105"/>
      <c r="V123" s="105"/>
      <c r="W123" s="105"/>
      <c r="X123" s="105"/>
      <c r="Y123" s="105"/>
      <c r="Z123" s="105"/>
      <c r="AA123" s="105"/>
      <c r="AB123" s="105"/>
    </row>
    <row r="124" spans="16:28" ht="12.75" hidden="1">
      <c r="P124" s="105"/>
      <c r="Q124" s="105"/>
      <c r="R124" s="105"/>
      <c r="S124" s="105"/>
      <c r="T124" s="105"/>
      <c r="U124" s="105"/>
      <c r="V124" s="105"/>
      <c r="W124" s="105"/>
      <c r="X124" s="105"/>
      <c r="Y124" s="105"/>
      <c r="Z124" s="105"/>
      <c r="AA124" s="105"/>
      <c r="AB124" s="105"/>
    </row>
    <row r="125" spans="16:28" ht="12.75" hidden="1">
      <c r="P125" s="105"/>
      <c r="Q125" s="105"/>
      <c r="R125" s="105"/>
      <c r="S125" s="105"/>
      <c r="T125" s="105"/>
      <c r="U125" s="105"/>
      <c r="V125" s="105"/>
      <c r="W125" s="105"/>
      <c r="X125" s="105"/>
      <c r="Y125" s="105"/>
      <c r="Z125" s="105"/>
      <c r="AA125" s="105"/>
      <c r="AB125" s="105"/>
    </row>
    <row r="126" spans="16:28" ht="12.75" hidden="1">
      <c r="P126" s="105"/>
      <c r="Q126" s="105"/>
      <c r="R126" s="105"/>
      <c r="S126" s="105"/>
      <c r="T126" s="105"/>
      <c r="U126" s="105"/>
      <c r="V126" s="105"/>
      <c r="W126" s="105"/>
      <c r="X126" s="105"/>
      <c r="Y126" s="105"/>
      <c r="Z126" s="105"/>
      <c r="AA126" s="105"/>
      <c r="AB126" s="105"/>
    </row>
    <row r="127" spans="16:28" ht="12.75" hidden="1">
      <c r="P127" s="105"/>
      <c r="Q127" s="105"/>
      <c r="R127" s="105"/>
      <c r="S127" s="105"/>
      <c r="T127" s="105"/>
      <c r="U127" s="105"/>
      <c r="V127" s="105"/>
      <c r="W127" s="105"/>
      <c r="X127" s="105"/>
      <c r="Y127" s="105"/>
      <c r="Z127" s="105"/>
      <c r="AA127" s="105"/>
      <c r="AB127" s="105"/>
    </row>
    <row r="128" spans="16:28" ht="12.75" hidden="1">
      <c r="P128" s="105"/>
      <c r="Q128" s="105"/>
      <c r="R128" s="105"/>
      <c r="S128" s="105"/>
      <c r="T128" s="105"/>
      <c r="U128" s="105"/>
      <c r="V128" s="105"/>
      <c r="W128" s="105"/>
      <c r="X128" s="105"/>
      <c r="Y128" s="105"/>
      <c r="Z128" s="105"/>
      <c r="AA128" s="105"/>
      <c r="AB128" s="105"/>
    </row>
    <row r="129" spans="16:28" ht="12.75" hidden="1">
      <c r="P129" s="105"/>
      <c r="Q129" s="105"/>
      <c r="R129" s="105"/>
      <c r="S129" s="105"/>
      <c r="T129" s="105"/>
      <c r="U129" s="105"/>
      <c r="V129" s="105"/>
      <c r="W129" s="105"/>
      <c r="X129" s="105"/>
      <c r="Y129" s="105"/>
      <c r="Z129" s="105"/>
      <c r="AA129" s="105"/>
      <c r="AB129" s="105"/>
    </row>
    <row r="130" spans="16:28" ht="12.75" hidden="1">
      <c r="P130" s="105"/>
      <c r="Q130" s="105"/>
      <c r="R130" s="105"/>
      <c r="S130" s="105"/>
      <c r="T130" s="105"/>
      <c r="U130" s="105"/>
      <c r="V130" s="105"/>
      <c r="W130" s="105"/>
      <c r="X130" s="105"/>
      <c r="Y130" s="105"/>
      <c r="Z130" s="105"/>
      <c r="AA130" s="105"/>
      <c r="AB130" s="105"/>
    </row>
    <row r="131" spans="16:28" ht="12.75" hidden="1">
      <c r="P131" s="105"/>
      <c r="Q131" s="105"/>
      <c r="R131" s="105"/>
      <c r="S131" s="105"/>
      <c r="T131" s="105"/>
      <c r="U131" s="105"/>
      <c r="V131" s="105"/>
      <c r="W131" s="105"/>
      <c r="X131" s="105"/>
      <c r="Y131" s="105"/>
      <c r="Z131" s="105"/>
      <c r="AA131" s="105"/>
      <c r="AB131" s="105"/>
    </row>
    <row r="132" spans="16:28" ht="12.75" hidden="1">
      <c r="P132" s="105"/>
      <c r="Q132" s="105"/>
      <c r="R132" s="105"/>
      <c r="S132" s="105"/>
      <c r="T132" s="105"/>
      <c r="U132" s="105"/>
      <c r="V132" s="105"/>
      <c r="W132" s="105"/>
      <c r="X132" s="105"/>
      <c r="Y132" s="105"/>
      <c r="Z132" s="105"/>
      <c r="AA132" s="105"/>
      <c r="AB132" s="105"/>
    </row>
    <row r="133" spans="16:28" ht="12.75" hidden="1">
      <c r="P133" s="105"/>
      <c r="Q133" s="105"/>
      <c r="R133" s="105"/>
      <c r="S133" s="105"/>
      <c r="T133" s="105"/>
      <c r="U133" s="105"/>
      <c r="V133" s="105"/>
      <c r="W133" s="105"/>
      <c r="X133" s="105"/>
      <c r="Y133" s="105"/>
      <c r="Z133" s="105"/>
      <c r="AA133" s="105"/>
      <c r="AB133" s="105"/>
    </row>
    <row r="134" spans="16:28" ht="12.75" hidden="1">
      <c r="P134" s="105"/>
      <c r="Q134" s="105"/>
      <c r="R134" s="105"/>
      <c r="S134" s="105"/>
      <c r="T134" s="105"/>
      <c r="U134" s="105"/>
      <c r="V134" s="105"/>
      <c r="W134" s="105"/>
      <c r="X134" s="105"/>
      <c r="Y134" s="105"/>
      <c r="Z134" s="105"/>
      <c r="AA134" s="105"/>
      <c r="AB134" s="105"/>
    </row>
    <row r="135" spans="16:28" ht="12.75" hidden="1">
      <c r="P135" s="105"/>
      <c r="Q135" s="105"/>
      <c r="R135" s="105"/>
      <c r="S135" s="105"/>
      <c r="T135" s="105"/>
      <c r="U135" s="105"/>
      <c r="V135" s="105"/>
      <c r="W135" s="105"/>
      <c r="X135" s="105"/>
      <c r="Y135" s="105"/>
      <c r="Z135" s="105"/>
      <c r="AA135" s="105"/>
      <c r="AB135" s="105"/>
    </row>
    <row r="136" spans="16:28" ht="12.75" hidden="1">
      <c r="P136" s="105"/>
      <c r="Q136" s="105"/>
      <c r="R136" s="105"/>
      <c r="S136" s="105"/>
      <c r="T136" s="105"/>
      <c r="U136" s="105"/>
      <c r="V136" s="105"/>
      <c r="W136" s="105"/>
      <c r="X136" s="105"/>
      <c r="Y136" s="105"/>
      <c r="Z136" s="105"/>
      <c r="AA136" s="105"/>
      <c r="AB136" s="105"/>
    </row>
    <row r="137" spans="16:28" ht="12.75" hidden="1">
      <c r="P137" s="105"/>
      <c r="Q137" s="105"/>
      <c r="R137" s="105"/>
      <c r="S137" s="105"/>
      <c r="T137" s="105"/>
      <c r="U137" s="105"/>
      <c r="V137" s="105"/>
      <c r="W137" s="105"/>
      <c r="X137" s="105"/>
      <c r="Y137" s="105"/>
      <c r="Z137" s="105"/>
      <c r="AA137" s="105"/>
      <c r="AB137" s="105"/>
    </row>
    <row r="138" spans="16:28" ht="12.75" hidden="1">
      <c r="P138" s="105"/>
      <c r="Q138" s="105"/>
      <c r="R138" s="105"/>
      <c r="S138" s="105"/>
      <c r="T138" s="105"/>
      <c r="U138" s="105"/>
      <c r="V138" s="105"/>
      <c r="W138" s="105"/>
      <c r="X138" s="105"/>
      <c r="Y138" s="105"/>
      <c r="Z138" s="105"/>
      <c r="AA138" s="105"/>
      <c r="AB138" s="105"/>
    </row>
    <row r="139" spans="16:28" ht="12.75" hidden="1">
      <c r="P139" s="105"/>
      <c r="Q139" s="105"/>
      <c r="R139" s="105"/>
      <c r="S139" s="105"/>
      <c r="T139" s="105"/>
      <c r="U139" s="105"/>
      <c r="V139" s="105"/>
      <c r="W139" s="105"/>
      <c r="X139" s="105"/>
      <c r="Y139" s="105"/>
      <c r="Z139" s="105"/>
      <c r="AA139" s="105"/>
      <c r="AB139" s="105"/>
    </row>
    <row r="140" spans="16:28" ht="12.75" hidden="1">
      <c r="P140" s="105"/>
      <c r="Q140" s="105"/>
      <c r="R140" s="105"/>
      <c r="S140" s="105"/>
      <c r="T140" s="105"/>
      <c r="U140" s="105"/>
      <c r="V140" s="105"/>
      <c r="W140" s="105"/>
      <c r="X140" s="105"/>
      <c r="Y140" s="105"/>
      <c r="Z140" s="105"/>
      <c r="AA140" s="105"/>
      <c r="AB140" s="105"/>
    </row>
    <row r="141" spans="16:28" ht="12.75" hidden="1">
      <c r="P141" s="105"/>
      <c r="Q141" s="105"/>
      <c r="R141" s="105"/>
      <c r="S141" s="105"/>
      <c r="T141" s="105"/>
      <c r="U141" s="105"/>
      <c r="V141" s="105"/>
      <c r="W141" s="105"/>
      <c r="X141" s="105"/>
      <c r="Y141" s="105"/>
      <c r="Z141" s="105"/>
      <c r="AA141" s="105"/>
      <c r="AB141" s="105"/>
    </row>
    <row r="142" spans="16:28" ht="12.75" hidden="1">
      <c r="P142" s="105"/>
      <c r="Q142" s="105"/>
      <c r="R142" s="105"/>
      <c r="S142" s="105"/>
      <c r="T142" s="105"/>
      <c r="U142" s="105"/>
      <c r="V142" s="105"/>
      <c r="W142" s="105"/>
      <c r="X142" s="105"/>
      <c r="Y142" s="105"/>
      <c r="Z142" s="105"/>
      <c r="AA142" s="105"/>
      <c r="AB142" s="105"/>
    </row>
    <row r="143" spans="16:28" ht="12.75" hidden="1">
      <c r="P143" s="105"/>
      <c r="Q143" s="105"/>
      <c r="R143" s="105"/>
      <c r="S143" s="105"/>
      <c r="T143" s="105"/>
      <c r="U143" s="105"/>
      <c r="V143" s="105"/>
      <c r="W143" s="105"/>
      <c r="X143" s="105"/>
      <c r="Y143" s="105"/>
      <c r="Z143" s="105"/>
      <c r="AA143" s="105"/>
      <c r="AB143" s="105"/>
    </row>
    <row r="144" spans="16:28" ht="12.75" hidden="1">
      <c r="P144" s="105"/>
      <c r="Q144" s="105"/>
      <c r="R144" s="105"/>
      <c r="S144" s="105"/>
      <c r="T144" s="105"/>
      <c r="U144" s="105"/>
      <c r="V144" s="105"/>
      <c r="W144" s="105"/>
      <c r="X144" s="105"/>
      <c r="Y144" s="105"/>
      <c r="Z144" s="105"/>
      <c r="AA144" s="105"/>
      <c r="AB144" s="105"/>
    </row>
    <row r="145" spans="16:28" ht="12.75" hidden="1">
      <c r="P145" s="105"/>
      <c r="Q145" s="105"/>
      <c r="R145" s="105"/>
      <c r="S145" s="105"/>
      <c r="T145" s="105"/>
      <c r="U145" s="105"/>
      <c r="V145" s="105"/>
      <c r="W145" s="105"/>
      <c r="X145" s="105"/>
      <c r="Y145" s="105"/>
      <c r="Z145" s="105"/>
      <c r="AA145" s="105"/>
      <c r="AB145" s="105"/>
    </row>
    <row r="146" spans="16:28" ht="12.75" hidden="1">
      <c r="P146" s="105"/>
      <c r="Q146" s="105"/>
      <c r="R146" s="105"/>
      <c r="S146" s="105"/>
      <c r="T146" s="105"/>
      <c r="U146" s="105"/>
      <c r="V146" s="105"/>
      <c r="W146" s="105"/>
      <c r="X146" s="105"/>
      <c r="Y146" s="105"/>
      <c r="Z146" s="105"/>
      <c r="AA146" s="105"/>
      <c r="AB146" s="105"/>
    </row>
    <row r="147" spans="16:28" ht="12.75" hidden="1">
      <c r="P147" s="105"/>
      <c r="Q147" s="105"/>
      <c r="R147" s="105"/>
      <c r="S147" s="105"/>
      <c r="T147" s="105"/>
      <c r="U147" s="105"/>
      <c r="V147" s="105"/>
      <c r="W147" s="105"/>
      <c r="X147" s="105"/>
      <c r="Y147" s="105"/>
      <c r="Z147" s="105"/>
      <c r="AA147" s="105"/>
      <c r="AB147" s="105"/>
    </row>
    <row r="148" spans="16:28" ht="12.75" hidden="1">
      <c r="P148" s="105"/>
      <c r="Q148" s="105"/>
      <c r="R148" s="105"/>
      <c r="S148" s="105"/>
      <c r="T148" s="105"/>
      <c r="U148" s="105"/>
      <c r="V148" s="105"/>
      <c r="W148" s="105"/>
      <c r="X148" s="105"/>
      <c r="Y148" s="105"/>
      <c r="Z148" s="105"/>
      <c r="AA148" s="105"/>
      <c r="AB148" s="105"/>
    </row>
    <row r="149" spans="16:28" ht="12.75" hidden="1">
      <c r="P149" s="105"/>
      <c r="Q149" s="105"/>
      <c r="R149" s="105"/>
      <c r="S149" s="105"/>
      <c r="T149" s="105"/>
      <c r="U149" s="105"/>
      <c r="V149" s="105"/>
      <c r="W149" s="105"/>
      <c r="X149" s="105"/>
      <c r="Y149" s="105"/>
      <c r="Z149" s="105"/>
      <c r="AA149" s="105"/>
      <c r="AB149" s="105"/>
    </row>
    <row r="150" spans="16:28" ht="12.75" hidden="1">
      <c r="P150" s="105"/>
      <c r="Q150" s="105"/>
      <c r="R150" s="105"/>
      <c r="S150" s="105"/>
      <c r="T150" s="105"/>
      <c r="U150" s="105"/>
      <c r="V150" s="105"/>
      <c r="W150" s="105"/>
      <c r="X150" s="105"/>
      <c r="Y150" s="105"/>
      <c r="Z150" s="105"/>
      <c r="AA150" s="105"/>
      <c r="AB150" s="105"/>
    </row>
    <row r="151" spans="16:28" ht="12.75" hidden="1">
      <c r="P151" s="105"/>
      <c r="Q151" s="105"/>
      <c r="R151" s="105"/>
      <c r="S151" s="105"/>
      <c r="T151" s="105"/>
      <c r="U151" s="105"/>
      <c r="V151" s="105"/>
      <c r="W151" s="105"/>
      <c r="X151" s="105"/>
      <c r="Y151" s="105"/>
      <c r="Z151" s="105"/>
      <c r="AA151" s="105"/>
      <c r="AB151" s="105"/>
    </row>
    <row r="152" spans="16:28" ht="12.75" hidden="1">
      <c r="P152" s="105"/>
      <c r="Q152" s="105"/>
      <c r="R152" s="105"/>
      <c r="S152" s="105"/>
      <c r="T152" s="105"/>
      <c r="U152" s="105"/>
      <c r="V152" s="105"/>
      <c r="W152" s="105"/>
      <c r="X152" s="105"/>
      <c r="Y152" s="105"/>
      <c r="Z152" s="105"/>
      <c r="AA152" s="105"/>
      <c r="AB152" s="105"/>
    </row>
    <row r="153" spans="16:28" ht="12.75" hidden="1">
      <c r="P153" s="105"/>
      <c r="Q153" s="105"/>
      <c r="R153" s="105"/>
      <c r="S153" s="105"/>
      <c r="T153" s="105"/>
      <c r="U153" s="105"/>
      <c r="V153" s="105"/>
      <c r="W153" s="105"/>
      <c r="X153" s="105"/>
      <c r="Y153" s="105"/>
      <c r="Z153" s="105"/>
      <c r="AA153" s="105"/>
      <c r="AB153" s="105"/>
    </row>
    <row r="154" spans="16:28" ht="12.75" hidden="1">
      <c r="P154" s="105"/>
      <c r="Q154" s="105"/>
      <c r="R154" s="105"/>
      <c r="S154" s="105"/>
      <c r="T154" s="105"/>
      <c r="U154" s="105"/>
      <c r="V154" s="105"/>
      <c r="W154" s="105"/>
      <c r="X154" s="105"/>
      <c r="Y154" s="105"/>
      <c r="Z154" s="105"/>
      <c r="AA154" s="105"/>
      <c r="AB154" s="105"/>
    </row>
    <row r="155" spans="16:28" ht="12.75" hidden="1">
      <c r="P155" s="105"/>
      <c r="Q155" s="105"/>
      <c r="R155" s="105"/>
      <c r="S155" s="105"/>
      <c r="T155" s="105"/>
      <c r="U155" s="105"/>
      <c r="V155" s="105"/>
      <c r="W155" s="105"/>
      <c r="X155" s="105"/>
      <c r="Y155" s="105"/>
      <c r="Z155" s="105"/>
      <c r="AA155" s="105"/>
      <c r="AB155" s="105"/>
    </row>
    <row r="156" spans="16:28" ht="12.75" hidden="1">
      <c r="P156" s="105"/>
      <c r="Q156" s="105"/>
      <c r="R156" s="105"/>
      <c r="S156" s="105"/>
      <c r="T156" s="105"/>
      <c r="U156" s="105"/>
      <c r="V156" s="105"/>
      <c r="W156" s="105"/>
      <c r="X156" s="105"/>
      <c r="Y156" s="105"/>
      <c r="Z156" s="105"/>
      <c r="AA156" s="105"/>
      <c r="AB156" s="105"/>
    </row>
    <row r="157" spans="16:28" ht="12.75" hidden="1">
      <c r="P157" s="105"/>
      <c r="Q157" s="105"/>
      <c r="R157" s="105"/>
      <c r="S157" s="105"/>
      <c r="T157" s="105"/>
      <c r="U157" s="105"/>
      <c r="V157" s="105"/>
      <c r="W157" s="105"/>
      <c r="X157" s="105"/>
      <c r="Y157" s="105"/>
      <c r="Z157" s="105"/>
      <c r="AA157" s="105"/>
      <c r="AB157" s="105"/>
    </row>
    <row r="158" spans="16:28" ht="12.75" hidden="1">
      <c r="P158" s="105"/>
      <c r="Q158" s="105"/>
      <c r="R158" s="105"/>
      <c r="S158" s="105"/>
      <c r="T158" s="105"/>
      <c r="U158" s="105"/>
      <c r="V158" s="105"/>
      <c r="W158" s="105"/>
      <c r="X158" s="105"/>
      <c r="Y158" s="105"/>
      <c r="Z158" s="105"/>
      <c r="AA158" s="105"/>
      <c r="AB158" s="105"/>
    </row>
    <row r="159" spans="16:28" ht="12.75" hidden="1">
      <c r="P159" s="105"/>
      <c r="Q159" s="105"/>
      <c r="R159" s="105"/>
      <c r="S159" s="105"/>
      <c r="T159" s="105"/>
      <c r="U159" s="105"/>
      <c r="V159" s="105"/>
      <c r="W159" s="105"/>
      <c r="X159" s="105"/>
      <c r="Y159" s="105"/>
      <c r="Z159" s="105"/>
      <c r="AA159" s="105"/>
      <c r="AB159" s="105"/>
    </row>
    <row r="160" spans="16:28" ht="12.75" hidden="1">
      <c r="P160" s="105"/>
      <c r="Q160" s="105"/>
      <c r="R160" s="105"/>
      <c r="S160" s="105"/>
      <c r="T160" s="105"/>
      <c r="U160" s="105"/>
      <c r="V160" s="105"/>
      <c r="W160" s="105"/>
      <c r="X160" s="105"/>
      <c r="Y160" s="105"/>
      <c r="Z160" s="105"/>
      <c r="AA160" s="105"/>
      <c r="AB160" s="105"/>
    </row>
    <row r="161" spans="16:28" ht="12.75" hidden="1">
      <c r="P161" s="105"/>
      <c r="Q161" s="105"/>
      <c r="R161" s="105"/>
      <c r="S161" s="105"/>
      <c r="T161" s="105"/>
      <c r="U161" s="105"/>
      <c r="V161" s="105"/>
      <c r="W161" s="105"/>
      <c r="X161" s="105"/>
      <c r="Y161" s="105"/>
      <c r="Z161" s="105"/>
      <c r="AA161" s="105"/>
      <c r="AB161" s="105"/>
    </row>
    <row r="162" spans="16:28" ht="12.75" hidden="1">
      <c r="P162" s="105"/>
      <c r="Q162" s="105"/>
      <c r="R162" s="105"/>
      <c r="S162" s="105"/>
      <c r="T162" s="105"/>
      <c r="U162" s="105"/>
      <c r="V162" s="105"/>
      <c r="W162" s="105"/>
      <c r="X162" s="105"/>
      <c r="Y162" s="105"/>
      <c r="Z162" s="105"/>
      <c r="AA162" s="105"/>
      <c r="AB162" s="105"/>
    </row>
    <row r="163" spans="16:28" ht="12.75" hidden="1">
      <c r="P163" s="105"/>
      <c r="Q163" s="105"/>
      <c r="R163" s="105"/>
      <c r="S163" s="105"/>
      <c r="T163" s="105"/>
      <c r="U163" s="105"/>
      <c r="V163" s="105"/>
      <c r="W163" s="105"/>
      <c r="X163" s="105"/>
      <c r="Y163" s="105"/>
      <c r="Z163" s="105"/>
      <c r="AA163" s="105"/>
      <c r="AB163" s="105"/>
    </row>
    <row r="164" spans="16:28" ht="12.75" hidden="1">
      <c r="P164" s="105"/>
      <c r="Q164" s="105"/>
      <c r="R164" s="105"/>
      <c r="S164" s="105"/>
      <c r="T164" s="105"/>
      <c r="U164" s="105"/>
      <c r="V164" s="105"/>
      <c r="W164" s="105"/>
      <c r="X164" s="105"/>
      <c r="Y164" s="105"/>
      <c r="Z164" s="105"/>
      <c r="AA164" s="105"/>
      <c r="AB164" s="105"/>
    </row>
    <row r="165" spans="16:28" ht="12.75" hidden="1">
      <c r="P165" s="105"/>
      <c r="Q165" s="105"/>
      <c r="R165" s="105"/>
      <c r="S165" s="105"/>
      <c r="T165" s="105"/>
      <c r="U165" s="105"/>
      <c r="V165" s="105"/>
      <c r="W165" s="105"/>
      <c r="X165" s="105"/>
      <c r="Y165" s="105"/>
      <c r="Z165" s="105"/>
      <c r="AA165" s="105"/>
      <c r="AB165" s="105"/>
    </row>
    <row r="166" spans="16:28" ht="12.75" hidden="1">
      <c r="P166" s="105"/>
      <c r="Q166" s="105"/>
      <c r="R166" s="105"/>
      <c r="S166" s="105"/>
      <c r="T166" s="105"/>
      <c r="U166" s="105"/>
      <c r="V166" s="105"/>
      <c r="W166" s="105"/>
      <c r="X166" s="105"/>
      <c r="Y166" s="105"/>
      <c r="Z166" s="105"/>
      <c r="AA166" s="105"/>
      <c r="AB166" s="105"/>
    </row>
    <row r="167" spans="16:28" ht="12.75" hidden="1">
      <c r="P167" s="105"/>
      <c r="Q167" s="105"/>
      <c r="R167" s="105"/>
      <c r="S167" s="105"/>
      <c r="T167" s="105"/>
      <c r="U167" s="105"/>
      <c r="V167" s="105"/>
      <c r="W167" s="105"/>
      <c r="X167" s="105"/>
      <c r="Y167" s="105"/>
      <c r="Z167" s="105"/>
      <c r="AA167" s="105"/>
      <c r="AB167" s="105"/>
    </row>
    <row r="168" spans="16:28" ht="12.75" hidden="1">
      <c r="P168" s="105"/>
      <c r="Q168" s="105"/>
      <c r="R168" s="105"/>
      <c r="S168" s="105"/>
      <c r="T168" s="105"/>
      <c r="U168" s="105"/>
      <c r="V168" s="105"/>
      <c r="W168" s="105"/>
      <c r="X168" s="105"/>
      <c r="Y168" s="105"/>
      <c r="Z168" s="105"/>
      <c r="AA168" s="105"/>
      <c r="AB168" s="105"/>
    </row>
    <row r="169" spans="16:28" ht="12.75" hidden="1">
      <c r="P169" s="105"/>
      <c r="Q169" s="105"/>
      <c r="R169" s="105"/>
      <c r="S169" s="105"/>
      <c r="T169" s="105"/>
      <c r="U169" s="105"/>
      <c r="V169" s="105"/>
      <c r="W169" s="105"/>
      <c r="X169" s="105"/>
      <c r="Y169" s="105"/>
      <c r="Z169" s="105"/>
      <c r="AA169" s="105"/>
      <c r="AB169" s="105"/>
    </row>
    <row r="170" spans="16:28" ht="12.75" hidden="1">
      <c r="P170" s="105"/>
      <c r="Q170" s="105"/>
      <c r="R170" s="105"/>
      <c r="S170" s="105"/>
      <c r="T170" s="105"/>
      <c r="U170" s="105"/>
      <c r="V170" s="105"/>
      <c r="W170" s="105"/>
      <c r="X170" s="105"/>
      <c r="Y170" s="105"/>
      <c r="Z170" s="105"/>
      <c r="AA170" s="105"/>
      <c r="AB170" s="105"/>
    </row>
    <row r="171" spans="16:28" ht="12.75" hidden="1">
      <c r="P171" s="105"/>
      <c r="Q171" s="105"/>
      <c r="R171" s="105"/>
      <c r="S171" s="105"/>
      <c r="T171" s="105"/>
      <c r="U171" s="105"/>
      <c r="V171" s="105"/>
      <c r="W171" s="105"/>
      <c r="X171" s="105"/>
      <c r="Y171" s="105"/>
      <c r="Z171" s="105"/>
      <c r="AA171" s="105"/>
      <c r="AB171" s="105"/>
    </row>
    <row r="172" spans="16:28" ht="12.75" hidden="1">
      <c r="P172" s="105"/>
      <c r="Q172" s="105"/>
      <c r="R172" s="105"/>
      <c r="S172" s="105"/>
      <c r="T172" s="105"/>
      <c r="U172" s="105"/>
      <c r="V172" s="105"/>
      <c r="W172" s="105"/>
      <c r="X172" s="105"/>
      <c r="Y172" s="105"/>
      <c r="Z172" s="105"/>
      <c r="AA172" s="105"/>
      <c r="AB172" s="105"/>
    </row>
    <row r="173" spans="16:28" ht="12.75" hidden="1">
      <c r="P173" s="105"/>
      <c r="Q173" s="105"/>
      <c r="R173" s="105"/>
      <c r="S173" s="105"/>
      <c r="T173" s="105"/>
      <c r="U173" s="105"/>
      <c r="V173" s="105"/>
      <c r="W173" s="105"/>
      <c r="X173" s="105"/>
      <c r="Y173" s="105"/>
      <c r="Z173" s="105"/>
      <c r="AA173" s="105"/>
      <c r="AB173" s="105"/>
    </row>
    <row r="174" spans="16:28" ht="12.75" hidden="1">
      <c r="P174" s="105"/>
      <c r="Q174" s="105"/>
      <c r="R174" s="105"/>
      <c r="S174" s="105"/>
      <c r="T174" s="105"/>
      <c r="U174" s="105"/>
      <c r="V174" s="105"/>
      <c r="W174" s="105"/>
      <c r="X174" s="105"/>
      <c r="Y174" s="105"/>
      <c r="Z174" s="105"/>
      <c r="AA174" s="105"/>
      <c r="AB174" s="105"/>
    </row>
    <row r="175" spans="16:28" ht="12.75" hidden="1">
      <c r="P175" s="105"/>
      <c r="Q175" s="105"/>
      <c r="R175" s="105"/>
      <c r="S175" s="105"/>
      <c r="T175" s="105"/>
      <c r="U175" s="105"/>
      <c r="V175" s="105"/>
      <c r="W175" s="105"/>
      <c r="X175" s="105"/>
      <c r="Y175" s="105"/>
      <c r="Z175" s="105"/>
      <c r="AA175" s="105"/>
      <c r="AB175" s="105"/>
    </row>
    <row r="176" spans="16:28" ht="12.75" hidden="1">
      <c r="P176" s="105"/>
      <c r="Q176" s="105"/>
      <c r="R176" s="105"/>
      <c r="S176" s="105"/>
      <c r="T176" s="105"/>
      <c r="U176" s="105"/>
      <c r="V176" s="105"/>
      <c r="W176" s="105"/>
      <c r="X176" s="105"/>
      <c r="Y176" s="105"/>
      <c r="Z176" s="105"/>
      <c r="AA176" s="105"/>
      <c r="AB176" s="105"/>
    </row>
    <row r="177" spans="16:28" ht="12.75" hidden="1">
      <c r="P177" s="105"/>
      <c r="Q177" s="105"/>
      <c r="R177" s="105"/>
      <c r="S177" s="105"/>
      <c r="T177" s="105"/>
      <c r="U177" s="105"/>
      <c r="V177" s="105"/>
      <c r="W177" s="105"/>
      <c r="X177" s="105"/>
      <c r="Y177" s="105"/>
      <c r="Z177" s="105"/>
      <c r="AA177" s="105"/>
      <c r="AB177" s="105"/>
    </row>
    <row r="178" spans="16:28" ht="12.75" hidden="1">
      <c r="P178" s="105"/>
      <c r="Q178" s="105"/>
      <c r="R178" s="105"/>
      <c r="S178" s="105"/>
      <c r="T178" s="105"/>
      <c r="U178" s="105"/>
      <c r="V178" s="105"/>
      <c r="W178" s="105"/>
      <c r="X178" s="105"/>
      <c r="Y178" s="105"/>
      <c r="Z178" s="105"/>
      <c r="AA178" s="105"/>
      <c r="AB178" s="105"/>
    </row>
    <row r="179" spans="16:28" ht="12.75" hidden="1">
      <c r="P179" s="105"/>
      <c r="Q179" s="105"/>
      <c r="R179" s="105"/>
      <c r="S179" s="105"/>
      <c r="T179" s="105"/>
      <c r="U179" s="105"/>
      <c r="V179" s="105"/>
      <c r="W179" s="105"/>
      <c r="X179" s="105"/>
      <c r="Y179" s="105"/>
      <c r="Z179" s="105"/>
      <c r="AA179" s="105"/>
      <c r="AB179" s="105"/>
    </row>
    <row r="180" spans="16:28" ht="12.75" hidden="1">
      <c r="P180" s="105"/>
      <c r="Q180" s="105"/>
      <c r="R180" s="105"/>
      <c r="S180" s="105"/>
      <c r="T180" s="105"/>
      <c r="U180" s="105"/>
      <c r="V180" s="105"/>
      <c r="W180" s="105"/>
      <c r="X180" s="105"/>
      <c r="Y180" s="105"/>
      <c r="Z180" s="105"/>
      <c r="AA180" s="105"/>
      <c r="AB180" s="105"/>
    </row>
    <row r="181" spans="16:28" ht="12.75" hidden="1">
      <c r="P181" s="105"/>
      <c r="Q181" s="105"/>
      <c r="R181" s="105"/>
      <c r="S181" s="105"/>
      <c r="T181" s="105"/>
      <c r="U181" s="105"/>
      <c r="V181" s="105"/>
      <c r="W181" s="105"/>
      <c r="X181" s="105"/>
      <c r="Y181" s="105"/>
      <c r="Z181" s="105"/>
      <c r="AA181" s="105"/>
      <c r="AB181" s="105"/>
    </row>
    <row r="182" spans="16:28" ht="12.75" hidden="1">
      <c r="P182" s="105"/>
      <c r="Q182" s="105"/>
      <c r="R182" s="105"/>
      <c r="S182" s="105"/>
      <c r="T182" s="105"/>
      <c r="U182" s="105"/>
      <c r="V182" s="105"/>
      <c r="W182" s="105"/>
      <c r="X182" s="105"/>
      <c r="Y182" s="105"/>
      <c r="Z182" s="105"/>
      <c r="AA182" s="105"/>
      <c r="AB182" s="105"/>
    </row>
    <row r="183" spans="16:28" ht="12.75" hidden="1">
      <c r="P183" s="105"/>
      <c r="Q183" s="105"/>
      <c r="R183" s="105"/>
      <c r="S183" s="105"/>
      <c r="T183" s="105"/>
      <c r="U183" s="105"/>
      <c r="V183" s="105"/>
      <c r="W183" s="105"/>
      <c r="X183" s="105"/>
      <c r="Y183" s="105"/>
      <c r="Z183" s="105"/>
      <c r="AA183" s="105"/>
      <c r="AB183" s="105"/>
    </row>
    <row r="184" spans="16:28" ht="12.75" hidden="1">
      <c r="P184" s="105"/>
      <c r="Q184" s="105"/>
      <c r="R184" s="105"/>
      <c r="S184" s="105"/>
      <c r="T184" s="105"/>
      <c r="U184" s="105"/>
      <c r="V184" s="105"/>
      <c r="W184" s="105"/>
      <c r="X184" s="105"/>
      <c r="Y184" s="105"/>
      <c r="Z184" s="105"/>
      <c r="AA184" s="105"/>
      <c r="AB184" s="105"/>
    </row>
    <row r="185" spans="16:28" ht="12.75" hidden="1">
      <c r="P185" s="105"/>
      <c r="Q185" s="105"/>
      <c r="R185" s="105"/>
      <c r="S185" s="105"/>
      <c r="T185" s="105"/>
      <c r="U185" s="105"/>
      <c r="V185" s="105"/>
      <c r="W185" s="105"/>
      <c r="X185" s="105"/>
      <c r="Y185" s="105"/>
      <c r="Z185" s="105"/>
      <c r="AA185" s="105"/>
      <c r="AB185" s="105"/>
    </row>
    <row r="186" spans="16:28" ht="12.75" hidden="1">
      <c r="P186" s="105"/>
      <c r="Q186" s="105"/>
      <c r="R186" s="105"/>
      <c r="S186" s="105"/>
      <c r="T186" s="105"/>
      <c r="U186" s="105"/>
      <c r="V186" s="105"/>
      <c r="W186" s="105"/>
      <c r="X186" s="105"/>
      <c r="Y186" s="105"/>
      <c r="Z186" s="105"/>
      <c r="AA186" s="105"/>
      <c r="AB186" s="105"/>
    </row>
    <row r="187" spans="16:28" ht="12.75" hidden="1">
      <c r="P187" s="105"/>
      <c r="Q187" s="105"/>
      <c r="R187" s="105"/>
      <c r="S187" s="105"/>
      <c r="T187" s="105"/>
      <c r="U187" s="105"/>
      <c r="V187" s="105"/>
      <c r="W187" s="105"/>
      <c r="X187" s="105"/>
      <c r="Y187" s="105"/>
      <c r="Z187" s="105"/>
      <c r="AA187" s="105"/>
      <c r="AB187" s="105"/>
    </row>
    <row r="188" spans="16:28" ht="12.75" hidden="1">
      <c r="P188" s="105"/>
      <c r="Q188" s="105"/>
      <c r="R188" s="105"/>
      <c r="S188" s="105"/>
      <c r="T188" s="105"/>
      <c r="U188" s="105"/>
      <c r="V188" s="105"/>
      <c r="W188" s="105"/>
      <c r="X188" s="105"/>
      <c r="Y188" s="105"/>
      <c r="Z188" s="105"/>
      <c r="AA188" s="105"/>
      <c r="AB188" s="105"/>
    </row>
    <row r="189" spans="16:28" ht="12.75" hidden="1">
      <c r="P189" s="105"/>
      <c r="Q189" s="105"/>
      <c r="R189" s="105"/>
      <c r="S189" s="105"/>
      <c r="T189" s="105"/>
      <c r="U189" s="105"/>
      <c r="V189" s="105"/>
      <c r="W189" s="105"/>
      <c r="X189" s="105"/>
      <c r="Y189" s="105"/>
      <c r="Z189" s="105"/>
      <c r="AA189" s="105"/>
      <c r="AB189" s="105"/>
    </row>
    <row r="190" spans="16:28" ht="12.75" hidden="1">
      <c r="P190" s="105"/>
      <c r="Q190" s="105"/>
      <c r="R190" s="105"/>
      <c r="S190" s="105"/>
      <c r="T190" s="105"/>
      <c r="U190" s="105"/>
      <c r="V190" s="105"/>
      <c r="W190" s="105"/>
      <c r="X190" s="105"/>
      <c r="Y190" s="105"/>
      <c r="Z190" s="105"/>
      <c r="AA190" s="105"/>
      <c r="AB190" s="105"/>
    </row>
    <row r="191" spans="16:28" ht="12.75" hidden="1">
      <c r="P191" s="105"/>
      <c r="Q191" s="105"/>
      <c r="R191" s="105"/>
      <c r="S191" s="105"/>
      <c r="T191" s="105"/>
      <c r="U191" s="105"/>
      <c r="V191" s="105"/>
      <c r="W191" s="105"/>
      <c r="X191" s="105"/>
      <c r="Y191" s="105"/>
      <c r="Z191" s="105"/>
      <c r="AA191" s="105"/>
      <c r="AB191" s="105"/>
    </row>
    <row r="192" spans="16:28" ht="12.75" hidden="1">
      <c r="P192" s="105"/>
      <c r="Q192" s="105"/>
      <c r="R192" s="105"/>
      <c r="S192" s="105"/>
      <c r="T192" s="105"/>
      <c r="U192" s="105"/>
      <c r="V192" s="105"/>
      <c r="W192" s="105"/>
      <c r="X192" s="105"/>
      <c r="Y192" s="105"/>
      <c r="Z192" s="105"/>
      <c r="AA192" s="105"/>
      <c r="AB192" s="105"/>
    </row>
    <row r="193" spans="16:28" ht="12.75" hidden="1">
      <c r="P193" s="105"/>
      <c r="Q193" s="105"/>
      <c r="R193" s="105"/>
      <c r="S193" s="105"/>
      <c r="T193" s="105"/>
      <c r="U193" s="105"/>
      <c r="V193" s="105"/>
      <c r="W193" s="105"/>
      <c r="X193" s="105"/>
      <c r="Y193" s="105"/>
      <c r="Z193" s="105"/>
      <c r="AA193" s="105"/>
      <c r="AB193" s="105"/>
    </row>
    <row r="194" spans="16:28" ht="12.75" hidden="1">
      <c r="P194" s="105"/>
      <c r="Q194" s="105"/>
      <c r="R194" s="105"/>
      <c r="S194" s="105"/>
      <c r="T194" s="105"/>
      <c r="U194" s="105"/>
      <c r="V194" s="105"/>
      <c r="W194" s="105"/>
      <c r="X194" s="105"/>
      <c r="Y194" s="105"/>
      <c r="Z194" s="105"/>
      <c r="AA194" s="105"/>
      <c r="AB194" s="105"/>
    </row>
    <row r="195" ht="12.75" hidden="1"/>
    <row r="196" ht="12.75" hidden="1"/>
  </sheetData>
  <sheetProtection sheet="1" selectLockedCells="1"/>
  <mergeCells count="40">
    <mergeCell ref="A30:H30"/>
    <mergeCell ref="A24:H24"/>
    <mergeCell ref="A11:H11"/>
    <mergeCell ref="A12:H12"/>
    <mergeCell ref="A14:H14"/>
    <mergeCell ref="A17:H17"/>
    <mergeCell ref="A50:H50"/>
    <mergeCell ref="A42:H42"/>
    <mergeCell ref="A44:H44"/>
    <mergeCell ref="A45:H45"/>
    <mergeCell ref="A31:H31"/>
    <mergeCell ref="A47:H47"/>
    <mergeCell ref="A35:H35"/>
    <mergeCell ref="A32:H32"/>
    <mergeCell ref="A36:H36"/>
    <mergeCell ref="A33:H33"/>
    <mergeCell ref="A4:H4"/>
    <mergeCell ref="A27:H27"/>
    <mergeCell ref="A6:H6"/>
    <mergeCell ref="A20:H20"/>
    <mergeCell ref="A10:H10"/>
    <mergeCell ref="A25:H25"/>
    <mergeCell ref="A26:H26"/>
    <mergeCell ref="A21:H21"/>
    <mergeCell ref="A23:H23"/>
    <mergeCell ref="A9:H9"/>
    <mergeCell ref="A34:H34"/>
    <mergeCell ref="A37:H37"/>
    <mergeCell ref="A40:H40"/>
    <mergeCell ref="A39:H39"/>
    <mergeCell ref="A46:H46"/>
    <mergeCell ref="A41:H41"/>
    <mergeCell ref="A7:H7"/>
    <mergeCell ref="A8:H8"/>
    <mergeCell ref="A13:H13"/>
    <mergeCell ref="A29:H29"/>
    <mergeCell ref="A28:H28"/>
    <mergeCell ref="A16:H16"/>
    <mergeCell ref="A18:H18"/>
    <mergeCell ref="A22:H22"/>
  </mergeCells>
  <conditionalFormatting sqref="J50:M50 J45:M47 J22:M31 J33:M37 J40:M42">
    <cfRule type="cellIs" priority="111" dxfId="154" operator="equal" stopIfTrue="1">
      <formula>"NO"</formula>
    </cfRule>
    <cfRule type="expression" priority="112" dxfId="155" stopIfTrue="1">
      <formula>IF(LEN(J$6)&gt;1,TRUE,FALSE)</formula>
    </cfRule>
  </conditionalFormatting>
  <conditionalFormatting sqref="I44:M44 I49:M49 I39:M39 I6:M6 I16:M16 I20:M21 K22:M29 J30:M30 I22:I37 J32:M34 I31:M31 I29:M29 I36:M37">
    <cfRule type="expression" priority="110" dxfId="147" stopIfTrue="1">
      <formula>LEN(I6)&gt;1</formula>
    </cfRule>
  </conditionalFormatting>
  <conditionalFormatting sqref="I50 I45:I47 I40:I42 I7:I18 I21:I37 J29:M34 J36:M37">
    <cfRule type="cellIs" priority="114" dxfId="62" operator="equal" stopIfTrue="1">
      <formula>"NO"</formula>
    </cfRule>
  </conditionalFormatting>
  <conditionalFormatting sqref="J7:M18">
    <cfRule type="cellIs" priority="115" dxfId="154" operator="equal" stopIfTrue="1">
      <formula>"NO"</formula>
    </cfRule>
    <cfRule type="expression" priority="116" dxfId="155" stopIfTrue="1">
      <formula>IF(LEN(J$6)&gt;1,TRUE,FALSE)</formula>
    </cfRule>
  </conditionalFormatting>
  <conditionalFormatting sqref="J17:M18">
    <cfRule type="cellIs" priority="108" dxfId="154" operator="equal" stopIfTrue="1">
      <formula>"NO"</formula>
    </cfRule>
    <cfRule type="expression" priority="109" dxfId="155" stopIfTrue="1">
      <formula>IF(LEN(J$6)&gt;1,TRUE,FALSE)</formula>
    </cfRule>
  </conditionalFormatting>
  <conditionalFormatting sqref="J21:M21">
    <cfRule type="cellIs" priority="105" dxfId="154" operator="equal" stopIfTrue="1">
      <formula>"NO"</formula>
    </cfRule>
    <cfRule type="expression" priority="106" dxfId="155" stopIfTrue="1">
      <formula>IF(LEN(J$6)&gt;1,TRUE,FALSE)</formula>
    </cfRule>
  </conditionalFormatting>
  <conditionalFormatting sqref="I22:I29 I31 I33:I37">
    <cfRule type="cellIs" priority="100" dxfId="154" operator="equal" stopIfTrue="1">
      <formula>"NO"</formula>
    </cfRule>
    <cfRule type="expression" priority="101" dxfId="155" stopIfTrue="1">
      <formula>IF(LEN(I$6)&gt;1,TRUE,FALSE)</formula>
    </cfRule>
  </conditionalFormatting>
  <conditionalFormatting sqref="K22:K29">
    <cfRule type="cellIs" priority="95" dxfId="154" operator="equal" stopIfTrue="1">
      <formula>"NO"</formula>
    </cfRule>
    <cfRule type="expression" priority="96" dxfId="155" stopIfTrue="1">
      <formula>IF(LEN(K$6)&gt;1,TRUE,FALSE)</formula>
    </cfRule>
  </conditionalFormatting>
  <conditionalFormatting sqref="K22:K29">
    <cfRule type="cellIs" priority="92" dxfId="154" operator="equal" stopIfTrue="1">
      <formula>"NO"</formula>
    </cfRule>
    <cfRule type="expression" priority="93" dxfId="155" stopIfTrue="1">
      <formula>IF(LEN(K$6)&gt;1,TRUE,FALSE)</formula>
    </cfRule>
  </conditionalFormatting>
  <conditionalFormatting sqref="K22:K29">
    <cfRule type="cellIs" priority="89" dxfId="154" operator="equal" stopIfTrue="1">
      <formula>"NO"</formula>
    </cfRule>
    <cfRule type="expression" priority="90" dxfId="155" stopIfTrue="1">
      <formula>IF(LEN(K$6)&gt;1,TRUE,FALSE)</formula>
    </cfRule>
  </conditionalFormatting>
  <conditionalFormatting sqref="L22:L29">
    <cfRule type="cellIs" priority="86" dxfId="154" operator="equal" stopIfTrue="1">
      <formula>"NO"</formula>
    </cfRule>
    <cfRule type="expression" priority="87" dxfId="155" stopIfTrue="1">
      <formula>IF(LEN(L$6)&gt;1,TRUE,FALSE)</formula>
    </cfRule>
  </conditionalFormatting>
  <conditionalFormatting sqref="M22:M29">
    <cfRule type="cellIs" priority="83" dxfId="154" operator="equal" stopIfTrue="1">
      <formula>"NO"</formula>
    </cfRule>
    <cfRule type="expression" priority="84" dxfId="155" stopIfTrue="1">
      <formula>IF(LEN(M$6)&gt;1,TRUE,FALSE)</formula>
    </cfRule>
  </conditionalFormatting>
  <conditionalFormatting sqref="J30:M30">
    <cfRule type="cellIs" priority="78" dxfId="154" operator="equal" stopIfTrue="1">
      <formula>"NO"</formula>
    </cfRule>
    <cfRule type="expression" priority="79" dxfId="155" stopIfTrue="1">
      <formula>IF(LEN(J$6)&gt;1,TRUE,FALSE)</formula>
    </cfRule>
  </conditionalFormatting>
  <conditionalFormatting sqref="J31:M31">
    <cfRule type="cellIs" priority="74" dxfId="154" operator="equal" stopIfTrue="1">
      <formula>"NO"</formula>
    </cfRule>
    <cfRule type="expression" priority="75" dxfId="155" stopIfTrue="1">
      <formula>IF(LEN(J$6)&gt;1,TRUE,FALSE)</formula>
    </cfRule>
  </conditionalFormatting>
  <conditionalFormatting sqref="I33">
    <cfRule type="cellIs" priority="71" dxfId="154" operator="equal" stopIfTrue="1">
      <formula>"NO"</formula>
    </cfRule>
    <cfRule type="expression" priority="72" dxfId="155" stopIfTrue="1">
      <formula>IF(LEN(I$6)&gt;1,TRUE,FALSE)</formula>
    </cfRule>
  </conditionalFormatting>
  <conditionalFormatting sqref="J33:M33">
    <cfRule type="cellIs" priority="66" dxfId="154" operator="equal" stopIfTrue="1">
      <formula>"NO"</formula>
    </cfRule>
    <cfRule type="expression" priority="67" dxfId="155" stopIfTrue="1">
      <formula>IF(LEN(J$6)&gt;1,TRUE,FALSE)</formula>
    </cfRule>
  </conditionalFormatting>
  <conditionalFormatting sqref="J34:M34">
    <cfRule type="cellIs" priority="62" dxfId="154" operator="equal" stopIfTrue="1">
      <formula>"NO"</formula>
    </cfRule>
    <cfRule type="expression" priority="63" dxfId="155" stopIfTrue="1">
      <formula>IF(LEN(J$6)&gt;1,TRUE,FALSE)</formula>
    </cfRule>
  </conditionalFormatting>
  <conditionalFormatting sqref="I36:I37">
    <cfRule type="cellIs" priority="59" dxfId="154" operator="equal" stopIfTrue="1">
      <formula>"NO"</formula>
    </cfRule>
    <cfRule type="expression" priority="60" dxfId="155" stopIfTrue="1">
      <formula>IF(LEN(I$6)&gt;1,TRUE,FALSE)</formula>
    </cfRule>
  </conditionalFormatting>
  <conditionalFormatting sqref="J36:M37">
    <cfRule type="cellIs" priority="54" dxfId="154" operator="equal" stopIfTrue="1">
      <formula>"NO"</formula>
    </cfRule>
    <cfRule type="expression" priority="55" dxfId="155" stopIfTrue="1">
      <formula>IF(LEN(J$6)&gt;1,TRUE,FALSE)</formula>
    </cfRule>
  </conditionalFormatting>
  <conditionalFormatting sqref="J31:M31">
    <cfRule type="cellIs" priority="16" dxfId="154" operator="equal" stopIfTrue="1">
      <formula>"NO"</formula>
    </cfRule>
    <cfRule type="expression" priority="17" dxfId="155" stopIfTrue="1">
      <formula>IF(LEN(J$6)&gt;1,TRUE,FALSE)</formula>
    </cfRule>
  </conditionalFormatting>
  <conditionalFormatting sqref="J32:M32">
    <cfRule type="cellIs" priority="52" dxfId="154" operator="equal" stopIfTrue="1">
      <formula>"NO"</formula>
    </cfRule>
    <cfRule type="expression" priority="53" dxfId="155" stopIfTrue="1">
      <formula>IF(LEN(J$6)&gt;1,TRUE,FALSE)</formula>
    </cfRule>
  </conditionalFormatting>
  <conditionalFormatting sqref="I32">
    <cfRule type="cellIs" priority="48" dxfId="154" operator="equal" stopIfTrue="1">
      <formula>"NO"</formula>
    </cfRule>
    <cfRule type="expression" priority="49" dxfId="155" stopIfTrue="1">
      <formula>IF(LEN(I$6)&gt;1,TRUE,FALSE)</formula>
    </cfRule>
  </conditionalFormatting>
  <conditionalFormatting sqref="I32">
    <cfRule type="cellIs" priority="45" dxfId="154" operator="equal" stopIfTrue="1">
      <formula>"NO"</formula>
    </cfRule>
    <cfRule type="expression" priority="46" dxfId="155" stopIfTrue="1">
      <formula>IF(LEN(I$6)&gt;1,TRUE,FALSE)</formula>
    </cfRule>
  </conditionalFormatting>
  <conditionalFormatting sqref="J32:M32">
    <cfRule type="cellIs" priority="40" dxfId="154" operator="equal" stopIfTrue="1">
      <formula>"NO"</formula>
    </cfRule>
    <cfRule type="expression" priority="41" dxfId="155" stopIfTrue="1">
      <formula>IF(LEN(J$6)&gt;1,TRUE,FALSE)</formula>
    </cfRule>
  </conditionalFormatting>
  <conditionalFormatting sqref="J33:M33">
    <cfRule type="cellIs" priority="36" dxfId="154" operator="equal" stopIfTrue="1">
      <formula>"NO"</formula>
    </cfRule>
    <cfRule type="expression" priority="37" dxfId="155" stopIfTrue="1">
      <formula>IF(LEN(J$6)&gt;1,TRUE,FALSE)</formula>
    </cfRule>
  </conditionalFormatting>
  <conditionalFormatting sqref="J33:M33">
    <cfRule type="cellIs" priority="32" dxfId="154" operator="equal" stopIfTrue="1">
      <formula>"NO"</formula>
    </cfRule>
    <cfRule type="expression" priority="33" dxfId="155" stopIfTrue="1">
      <formula>IF(LEN(J$6)&gt;1,TRUE,FALSE)</formula>
    </cfRule>
  </conditionalFormatting>
  <conditionalFormatting sqref="I31">
    <cfRule type="cellIs" priority="29" dxfId="154" operator="equal" stopIfTrue="1">
      <formula>"NO"</formula>
    </cfRule>
    <cfRule type="expression" priority="30" dxfId="155" stopIfTrue="1">
      <formula>IF(LEN(I$6)&gt;1,TRUE,FALSE)</formula>
    </cfRule>
  </conditionalFormatting>
  <conditionalFormatting sqref="J31:M31">
    <cfRule type="cellIs" priority="24" dxfId="154" operator="equal" stopIfTrue="1">
      <formula>"NO"</formula>
    </cfRule>
    <cfRule type="expression" priority="25" dxfId="155" stopIfTrue="1">
      <formula>IF(LEN(J$6)&gt;1,TRUE,FALSE)</formula>
    </cfRule>
  </conditionalFormatting>
  <conditionalFormatting sqref="I31">
    <cfRule type="cellIs" priority="21" dxfId="154" operator="equal" stopIfTrue="1">
      <formula>"NO"</formula>
    </cfRule>
    <cfRule type="expression" priority="22" dxfId="155" stopIfTrue="1">
      <formula>IF(LEN(I$6)&gt;1,TRUE,FALSE)</formula>
    </cfRule>
  </conditionalFormatting>
  <conditionalFormatting sqref="I29">
    <cfRule type="cellIs" priority="13" dxfId="154" operator="equal" stopIfTrue="1">
      <formula>"NO"</formula>
    </cfRule>
    <cfRule type="expression" priority="14" dxfId="155" stopIfTrue="1">
      <formula>IF(LEN(I$6)&gt;1,TRUE,FALSE)</formula>
    </cfRule>
  </conditionalFormatting>
  <conditionalFormatting sqref="J29:M29">
    <cfRule type="cellIs" priority="8" dxfId="154" operator="equal" stopIfTrue="1">
      <formula>"NO"</formula>
    </cfRule>
    <cfRule type="expression" priority="9" dxfId="155" stopIfTrue="1">
      <formula>IF(LEN(J$6)&gt;1,TRUE,FALSE)</formula>
    </cfRule>
  </conditionalFormatting>
  <conditionalFormatting sqref="J37:M37">
    <cfRule type="cellIs" priority="4" dxfId="154" operator="equal" stopIfTrue="1">
      <formula>"NO"</formula>
    </cfRule>
    <cfRule type="expression" priority="5" dxfId="155" stopIfTrue="1">
      <formula>IF(LEN(J$6)&gt;1,TRUE,FALSE)</formula>
    </cfRule>
  </conditionalFormatting>
  <conditionalFormatting sqref="J37:M37">
    <cfRule type="cellIs" priority="1" dxfId="154" operator="equal" stopIfTrue="1">
      <formula>"NO"</formula>
    </cfRule>
    <cfRule type="expression" priority="2" dxfId="155" stopIfTrue="1">
      <formula>IF(LEN(J$6)&gt;1,TRUE,FALSE)</formula>
    </cfRule>
  </conditionalFormatting>
  <conditionalFormatting sqref="I22 I30">
    <cfRule type="cellIs" priority="98" dxfId="154" operator="equal" stopIfTrue="1">
      <formula>"NO"</formula>
    </cfRule>
    <cfRule type="expression" priority="99" dxfId="155" stopIfTrue="1">
      <formula>IF(LEN(I$6)&gt;1,TRUE,FALSE)</formula>
    </cfRule>
  </conditionalFormatting>
  <printOptions/>
  <pageMargins left="0.25" right="0.25" top="0" bottom="0.25" header="0.5" footer="0.5"/>
  <pageSetup horizontalDpi="600" verticalDpi="600" orientation="landscape" r:id="rId1"/>
  <ignoredErrors>
    <ignoredError sqref="I45:I47" evalError="1"/>
  </ignoredErrors>
</worksheet>
</file>

<file path=xl/worksheets/sheet9.xml><?xml version="1.0" encoding="utf-8"?>
<worksheet xmlns="http://schemas.openxmlformats.org/spreadsheetml/2006/main" xmlns:r="http://schemas.openxmlformats.org/officeDocument/2006/relationships">
  <sheetPr codeName="Sheet7"/>
  <dimension ref="A1:S92"/>
  <sheetViews>
    <sheetView showGridLines="0" showRowColHeaders="0" workbookViewId="0" topLeftCell="A48">
      <selection activeCell="A1" sqref="A1"/>
    </sheetView>
  </sheetViews>
  <sheetFormatPr defaultColWidth="0" defaultRowHeight="12.75" zeroHeight="1"/>
  <cols>
    <col min="1" max="1" width="24.57421875" style="232" customWidth="1"/>
    <col min="2" max="6" width="14.00390625" style="232" customWidth="1"/>
    <col min="7" max="7" width="17.28125" style="232" customWidth="1"/>
    <col min="8" max="8" width="5.8515625" style="232" hidden="1" customWidth="1"/>
    <col min="9" max="9" width="12.57421875" style="232" hidden="1" customWidth="1"/>
    <col min="10" max="10" width="12.140625" style="232" hidden="1" customWidth="1"/>
    <col min="11" max="11" width="15.421875" style="232" hidden="1" customWidth="1"/>
    <col min="12" max="12" width="11.8515625" style="232" hidden="1" customWidth="1"/>
    <col min="13" max="16" width="0" style="232" hidden="1" customWidth="1"/>
    <col min="17" max="17" width="23.00390625" style="232" hidden="1" customWidth="1"/>
    <col min="18" max="18" width="14.00390625" style="232" hidden="1" customWidth="1"/>
    <col min="19" max="19" width="12.57421875" style="244" hidden="1" customWidth="1"/>
    <col min="20" max="20" width="12.140625" style="232" hidden="1" customWidth="1"/>
    <col min="21" max="21" width="15.421875" style="232" hidden="1" customWidth="1"/>
    <col min="22" max="16384" width="0" style="232" hidden="1" customWidth="1"/>
  </cols>
  <sheetData>
    <row r="1" spans="1:2" ht="18.75" thickBot="1">
      <c r="A1" s="243" t="s">
        <v>40</v>
      </c>
      <c r="B1" s="232">
        <f>'2.4.1.1 Programs and Facilities'!F3</f>
        <v>0</v>
      </c>
    </row>
    <row r="2" spans="1:2" ht="26.25" thickBot="1">
      <c r="A2" s="245" t="s">
        <v>129</v>
      </c>
      <c r="B2" s="232">
        <f>SUM('2.4.1.1 Programs and Facilities'!L20,'2.4.1.2 Students Served'!J52,'2.4.1.3.1 Transition Services'!I20,'2.4.1.3.2 Academic Outcomes'!M29,'2.4.1.6 Academic Performance'!M26)</f>
        <v>0</v>
      </c>
    </row>
    <row r="3" ht="13.5" thickBot="1">
      <c r="A3" s="245" t="s">
        <v>35</v>
      </c>
    </row>
    <row r="4" spans="1:8" ht="13.5" thickBot="1">
      <c r="A4" s="246" t="s">
        <v>101</v>
      </c>
      <c r="B4" s="412">
        <f>IF(LEN('2.4.1.1 Programs and Facilities'!C16)&gt;0,'2.4.1.1 Programs and Facilities'!C16,"")</f>
      </c>
      <c r="C4" s="411"/>
      <c r="D4" s="411"/>
      <c r="E4" s="411"/>
      <c r="F4" s="411"/>
      <c r="G4" s="411"/>
      <c r="H4" s="247"/>
    </row>
    <row r="5" spans="1:8" ht="13.5" thickBot="1">
      <c r="A5" s="246"/>
      <c r="B5" s="412"/>
      <c r="C5" s="411"/>
      <c r="D5" s="411"/>
      <c r="E5" s="411"/>
      <c r="F5" s="411"/>
      <c r="G5" s="411"/>
      <c r="H5" s="247"/>
    </row>
    <row r="6" spans="1:8" ht="13.5" thickBot="1">
      <c r="A6" s="246" t="s">
        <v>102</v>
      </c>
      <c r="B6" s="412">
        <f>IF(LEN('2.4.1.2 Students Served'!D46)&gt;0,'2.4.1.2 Students Served'!D46,"")</f>
      </c>
      <c r="C6" s="410"/>
      <c r="D6" s="410"/>
      <c r="E6" s="410"/>
      <c r="F6" s="410"/>
      <c r="G6" s="410"/>
      <c r="H6" s="247"/>
    </row>
    <row r="7" spans="1:8" ht="13.5" thickBot="1">
      <c r="A7" s="246"/>
      <c r="B7" s="412"/>
      <c r="C7" s="410"/>
      <c r="D7" s="410"/>
      <c r="E7" s="410"/>
      <c r="F7" s="410"/>
      <c r="G7" s="410"/>
      <c r="H7" s="247"/>
    </row>
    <row r="8" spans="1:8" ht="13.5" thickBot="1">
      <c r="A8" s="246" t="s">
        <v>208</v>
      </c>
      <c r="B8" s="412">
        <f>IF(LEN('2.4.1.3.1 Transition Services'!C14)&gt;0,'2.4.1.3.1 Transition Services'!C14,"")</f>
      </c>
      <c r="C8" s="411"/>
      <c r="D8" s="411"/>
      <c r="E8" s="411"/>
      <c r="F8" s="411"/>
      <c r="G8" s="411"/>
      <c r="H8" s="247"/>
    </row>
    <row r="9" spans="1:8" ht="13.5" thickBot="1">
      <c r="A9" s="246"/>
      <c r="B9" s="412"/>
      <c r="C9" s="411"/>
      <c r="D9" s="411"/>
      <c r="E9" s="411"/>
      <c r="F9" s="411"/>
      <c r="G9" s="411"/>
      <c r="H9" s="247"/>
    </row>
    <row r="10" spans="1:8" ht="13.5" thickBot="1">
      <c r="A10" s="246" t="s">
        <v>209</v>
      </c>
      <c r="B10" s="412">
        <f>IF(LEN('2.4.1.3.2 Academic Outcomes'!C23)&gt;0,'2.4.1.3.2 Academic Outcomes'!C23,"")</f>
      </c>
      <c r="C10" s="411"/>
      <c r="D10" s="411"/>
      <c r="E10" s="411"/>
      <c r="F10" s="411"/>
      <c r="G10" s="411"/>
      <c r="H10" s="247"/>
    </row>
    <row r="11" spans="1:8" ht="13.5" thickBot="1">
      <c r="A11" s="246"/>
      <c r="B11" s="412"/>
      <c r="C11" s="411"/>
      <c r="D11" s="411"/>
      <c r="E11" s="411"/>
      <c r="F11" s="411"/>
      <c r="G11" s="411"/>
      <c r="H11" s="247"/>
    </row>
    <row r="12" spans="1:8" ht="13.5" thickBot="1">
      <c r="A12" s="246" t="s">
        <v>103</v>
      </c>
      <c r="B12" s="410">
        <f>IF(LEN('2.4.1.6 Academic Performance'!C21)&gt;0,'2.4.1.6 Academic Performance'!C21,"")</f>
      </c>
      <c r="C12" s="411"/>
      <c r="D12" s="411"/>
      <c r="E12" s="411"/>
      <c r="F12" s="411"/>
      <c r="G12" s="411"/>
      <c r="H12" s="247"/>
    </row>
    <row r="13" spans="1:8" ht="12.75">
      <c r="A13" s="248"/>
      <c r="B13" s="411"/>
      <c r="C13" s="411"/>
      <c r="D13" s="411"/>
      <c r="E13" s="411"/>
      <c r="F13" s="411"/>
      <c r="G13" s="411"/>
      <c r="H13" s="247"/>
    </row>
    <row r="14" ht="13.5" thickBot="1"/>
    <row r="15" spans="1:19" ht="65.25" thickBot="1">
      <c r="A15" s="243" t="s">
        <v>26</v>
      </c>
      <c r="B15" s="249" t="s">
        <v>27</v>
      </c>
      <c r="C15" s="249" t="s">
        <v>132</v>
      </c>
      <c r="D15" s="249" t="s">
        <v>131</v>
      </c>
      <c r="Q15" s="244"/>
      <c r="S15" s="232"/>
    </row>
    <row r="16" spans="1:19" ht="13.5" thickBot="1">
      <c r="A16" s="245" t="s">
        <v>12</v>
      </c>
      <c r="B16" s="250">
        <f>IF(ISERROR(HLOOKUP(A16,ProgramTypes,1,FALSE)),0,1)</f>
        <v>0</v>
      </c>
      <c r="C16" s="250">
        <f>IF(ISERROR(HLOOKUP(A16,AverageLOS,1,FALSE)),0,HLOOKUP(A16,AverageLOS,3,FALSE))</f>
        <v>0</v>
      </c>
      <c r="D16" s="250">
        <f>IF(ISERROR(HLOOKUP(A16,Counts,1,FALSE)),0,HLOOKUP(A16,Counts,4,FALSE))</f>
        <v>0</v>
      </c>
      <c r="Q16" s="244"/>
      <c r="S16" s="232"/>
    </row>
    <row r="17" spans="1:19" ht="13.5" thickBot="1">
      <c r="A17" s="245" t="s">
        <v>13</v>
      </c>
      <c r="B17" s="250">
        <f>IF(ISERROR(HLOOKUP(A17,ProgramTypes,1,FALSE)),0,1)</f>
        <v>0</v>
      </c>
      <c r="C17" s="250">
        <f>IF(ISERROR(HLOOKUP(A17,AverageLOS,1,FALSE)),0,HLOOKUP(A17,AverageLOS,3,FALSE))</f>
        <v>0</v>
      </c>
      <c r="D17" s="250">
        <f>IF(ISERROR(HLOOKUP(A17,Counts,1,FALSE)),0,HLOOKUP(A17,Counts,4,FALSE))</f>
        <v>0</v>
      </c>
      <c r="Q17" s="244"/>
      <c r="S17" s="232"/>
    </row>
    <row r="18" spans="1:19" ht="13.5" thickBot="1">
      <c r="A18" s="245" t="s">
        <v>14</v>
      </c>
      <c r="B18" s="250">
        <f>IF(ISERROR(HLOOKUP(A18,ProgramTypes,1,FALSE)),0,1)</f>
        <v>0</v>
      </c>
      <c r="C18" s="250">
        <f>IF(ISERROR(HLOOKUP(A18,AverageLOS,1,FALSE)),0,HLOOKUP(A18,AverageLOS,3,FALSE))</f>
        <v>0</v>
      </c>
      <c r="D18" s="250">
        <f>IF(ISERROR(HLOOKUP(A18,Counts,1,FALSE)),0,HLOOKUP(A18,Counts,4,FALSE))</f>
        <v>0</v>
      </c>
      <c r="Q18" s="244"/>
      <c r="S18" s="232"/>
    </row>
    <row r="19" spans="1:19" ht="13.5" thickBot="1">
      <c r="A19" s="245" t="s">
        <v>15</v>
      </c>
      <c r="B19" s="250">
        <f>IF(ISERROR(HLOOKUP(A19,ProgramTypes,1,FALSE)),0,1)</f>
        <v>0</v>
      </c>
      <c r="C19" s="250">
        <f>IF(ISERROR(HLOOKUP(A19,AverageLOS,1,FALSE)),0,HLOOKUP(A19,AverageLOS,3,FALSE))</f>
        <v>0</v>
      </c>
      <c r="D19" s="250">
        <f>IF(ISERROR(HLOOKUP(A19,Counts,1,FALSE)),0,HLOOKUP(A19,Counts,4,FALSE))</f>
        <v>0</v>
      </c>
      <c r="Q19" s="244"/>
      <c r="S19" s="232"/>
    </row>
    <row r="20" spans="1:19" ht="13.5" thickBot="1">
      <c r="A20" s="245" t="s">
        <v>16</v>
      </c>
      <c r="B20" s="250">
        <f>IF(ISERROR(HLOOKUP(A20,ProgramTypes,1,FALSE)),0,1)</f>
        <v>0</v>
      </c>
      <c r="C20" s="250">
        <f>IF(ISERROR(HLOOKUP(A20,AverageLOS,1,FALSE)),0,HLOOKUP(A20,AverageLOS,3,FALSE))</f>
        <v>0</v>
      </c>
      <c r="D20" s="250">
        <f>IF(ISERROR(HLOOKUP(A20,Counts,1,FALSE)),0,HLOOKUP(A20,Counts,4,FALSE))</f>
        <v>0</v>
      </c>
      <c r="Q20" s="244"/>
      <c r="S20" s="232"/>
    </row>
    <row r="21" spans="1:2" ht="13.5" thickBot="1">
      <c r="A21" s="245"/>
      <c r="B21" s="245"/>
    </row>
    <row r="22" spans="1:2" ht="26.25" thickBot="1">
      <c r="A22" s="245" t="s">
        <v>109</v>
      </c>
      <c r="B22" s="250">
        <f>IF('2.4.1.1 Programs and Facilities'!K5="Yes",1,0)</f>
        <v>0</v>
      </c>
    </row>
    <row r="23" spans="1:19" ht="27" thickBot="1">
      <c r="A23" s="243" t="s">
        <v>25</v>
      </c>
      <c r="B23" s="249" t="s">
        <v>12</v>
      </c>
      <c r="C23" s="251" t="s">
        <v>13</v>
      </c>
      <c r="D23" s="251" t="s">
        <v>14</v>
      </c>
      <c r="E23" s="251" t="s">
        <v>15</v>
      </c>
      <c r="F23" s="251" t="s">
        <v>16</v>
      </c>
      <c r="Q23" s="244"/>
      <c r="S23" s="232"/>
    </row>
    <row r="24" spans="1:19" ht="25.5">
      <c r="A24" s="252" t="s">
        <v>28</v>
      </c>
      <c r="B24" s="269">
        <f>IF(ISERROR(HLOOKUP(B$23,Counts,1,FALSE)),0,HLOOKUP(B$23,Counts,2,FALSE))</f>
        <v>0</v>
      </c>
      <c r="C24" s="270">
        <f>IF(ISERROR(HLOOKUP(C$23,Counts,1,FALSE)),0,HLOOKUP(C$23,Counts,2,FALSE))</f>
        <v>0</v>
      </c>
      <c r="D24" s="270">
        <f>IF(ISERROR(HLOOKUP(D$23,Counts,1,FALSE)),0,HLOOKUP(D$23,Counts,2,FALSE))</f>
        <v>0</v>
      </c>
      <c r="E24" s="270">
        <f>IF(ISERROR(HLOOKUP(E$23,Counts,1,FALSE)),0,HLOOKUP(E$23,Counts,2,FALSE))</f>
        <v>0</v>
      </c>
      <c r="F24" s="271">
        <f>IF(ISERROR(HLOOKUP(F$23,Counts,1,FALSE)),0,HLOOKUP(F$23,Counts,2,FALSE))</f>
        <v>0</v>
      </c>
      <c r="Q24" s="244"/>
      <c r="S24" s="232"/>
    </row>
    <row r="25" spans="1:17" s="227" customFormat="1" ht="13.5" thickBot="1">
      <c r="A25" s="253" t="s">
        <v>29</v>
      </c>
      <c r="B25" s="278">
        <f>IF(ISERROR(HLOOKUP(B$23,Counts,1,FALSE)),0,HLOOKUP(B$23,Counts,5,FALSE))</f>
        <v>0</v>
      </c>
      <c r="C25" s="279">
        <f>IF(ISERROR(HLOOKUP(C$23,Counts,1,FALSE)),0,HLOOKUP(C$23,Counts,5,FALSE))</f>
        <v>0</v>
      </c>
      <c r="D25" s="279">
        <f>IF(ISERROR(HLOOKUP(D$23,Counts,1,FALSE)),0,HLOOKUP(D$23,Counts,5,FALSE))</f>
        <v>0</v>
      </c>
      <c r="E25" s="279">
        <f>IF(ISERROR(HLOOKUP(E$23,Counts,1,FALSE)),0,HLOOKUP(E$23,Counts,5,FALSE))</f>
        <v>0</v>
      </c>
      <c r="F25" s="280">
        <f>IF(ISERROR(HLOOKUP(F$23,Counts,1,FALSE)),0,HLOOKUP(F$23,Counts,5,FALSE))</f>
        <v>0</v>
      </c>
      <c r="Q25" s="241"/>
    </row>
    <row r="26" spans="1:19" ht="25.5">
      <c r="A26" s="254" t="s">
        <v>150</v>
      </c>
      <c r="B26" s="269">
        <f>IF(ISERROR(HLOOKUP(B$23,Demographics,1,FALSE)),0,HLOOKUP(B$23,Demographics,2,FALSE))</f>
        <v>0</v>
      </c>
      <c r="C26" s="270">
        <f>IF(ISERROR(HLOOKUP(C$23,Demographics,1,FALSE)),0,HLOOKUP(C$23,Demographics,2,FALSE))</f>
        <v>0</v>
      </c>
      <c r="D26" s="270">
        <f>IF(ISERROR(HLOOKUP(D$23,Demographics,1,FALSE)),0,HLOOKUP(D$23,Demographics,2,FALSE))</f>
        <v>0</v>
      </c>
      <c r="E26" s="270">
        <f>IF(ISERROR(HLOOKUP(E$23,Demographics,1,FALSE)),0,HLOOKUP(E$23,Demographics,2,FALSE))</f>
        <v>0</v>
      </c>
      <c r="F26" s="271">
        <f>IF(ISERROR(HLOOKUP(F$23,Demographics,1,FALSE)),0,HLOOKUP(F$23,Demographics,2,FALSE))</f>
        <v>0</v>
      </c>
      <c r="Q26" s="244"/>
      <c r="S26" s="232"/>
    </row>
    <row r="27" spans="1:19" ht="12.75">
      <c r="A27" s="254" t="s">
        <v>145</v>
      </c>
      <c r="B27" s="272">
        <f>IF(ISERROR(HLOOKUP(B$23,Demographics,1,FALSE)),0,HLOOKUP(B$23,Demographics,3,FALSE))</f>
        <v>0</v>
      </c>
      <c r="C27" s="273">
        <f>IF(ISERROR(HLOOKUP(C$23,Demographics,1,FALSE)),0,HLOOKUP(C$23,Demographics,3,FALSE))</f>
        <v>0</v>
      </c>
      <c r="D27" s="273">
        <f>IF(ISERROR(HLOOKUP(D$23,Demographics,1,FALSE)),0,HLOOKUP(D$23,Demographics,3,FALSE))</f>
        <v>0</v>
      </c>
      <c r="E27" s="273">
        <f>IF(ISERROR(HLOOKUP(E$23,Demographics,1,FALSE)),0,HLOOKUP(E$23,Demographics,3,FALSE))</f>
        <v>0</v>
      </c>
      <c r="F27" s="274">
        <f>IF(ISERROR(HLOOKUP(F$23,Demographics,1,FALSE)),0,HLOOKUP(F$23,Demographics,3,FALSE))</f>
        <v>0</v>
      </c>
      <c r="Q27" s="244"/>
      <c r="S27" s="232"/>
    </row>
    <row r="28" spans="1:19" ht="12.75">
      <c r="A28" s="254" t="s">
        <v>146</v>
      </c>
      <c r="B28" s="272">
        <f>IF(ISERROR(HLOOKUP(B$23,Demographics,1,FALSE)),0,HLOOKUP(B$23,Demographics,4,FALSE))</f>
        <v>0</v>
      </c>
      <c r="C28" s="273">
        <f>IF(ISERROR(HLOOKUP(C$23,Demographics,1,FALSE)),0,HLOOKUP(C$23,Demographics,4,FALSE))</f>
        <v>0</v>
      </c>
      <c r="D28" s="273">
        <f>IF(ISERROR(HLOOKUP(D$23,Demographics,1,FALSE)),0,HLOOKUP(D$23,Demographics,4,FALSE))</f>
        <v>0</v>
      </c>
      <c r="E28" s="273">
        <f>IF(ISERROR(HLOOKUP(E$23,Demographics,1,FALSE)),0,HLOOKUP(E$23,Demographics,4,FALSE))</f>
        <v>0</v>
      </c>
      <c r="F28" s="274">
        <f>IF(ISERROR(HLOOKUP(F$23,Demographics,1,FALSE)),0,HLOOKUP(F$23,Demographics,4,FALSE))</f>
        <v>0</v>
      </c>
      <c r="Q28" s="244"/>
      <c r="S28" s="232"/>
    </row>
    <row r="29" spans="1:19" ht="12.75">
      <c r="A29" s="254" t="s">
        <v>147</v>
      </c>
      <c r="B29" s="272">
        <f>IF(ISERROR(HLOOKUP(B$23,Demographics,1,FALSE)),0,HLOOKUP(B$23,Demographics,5,FALSE))</f>
        <v>0</v>
      </c>
      <c r="C29" s="273">
        <f>IF(ISERROR(HLOOKUP(C$23,Demographics,1,FALSE)),0,HLOOKUP(C$23,Demographics,5,FALSE))</f>
        <v>0</v>
      </c>
      <c r="D29" s="273">
        <f>IF(ISERROR(HLOOKUP(D$23,Demographics,1,FALSE)),0,HLOOKUP(D$23,Demographics,5,FALSE))</f>
        <v>0</v>
      </c>
      <c r="E29" s="273">
        <f>IF(ISERROR(HLOOKUP(E$23,Demographics,1,FALSE)),0,HLOOKUP(E$23,Demographics,5,FALSE))</f>
        <v>0</v>
      </c>
      <c r="F29" s="274">
        <f>IF(ISERROR(HLOOKUP(F$23,Demographics,1,FALSE)),0,HLOOKUP(F$23,Demographics,5,FALSE))</f>
        <v>0</v>
      </c>
      <c r="Q29" s="244"/>
      <c r="S29" s="232"/>
    </row>
    <row r="30" spans="1:19" ht="12.75">
      <c r="A30" s="255" t="s">
        <v>148</v>
      </c>
      <c r="B30" s="272">
        <f>IF(ISERROR(HLOOKUP(B$23,Demographics,1,FALSE)),0,HLOOKUP(B$23,Demographics,6,FALSE))</f>
        <v>0</v>
      </c>
      <c r="C30" s="273">
        <f>IF(ISERROR(HLOOKUP(C$23,Demographics,1,FALSE)),0,HLOOKUP(C$23,Demographics,6,FALSE))</f>
        <v>0</v>
      </c>
      <c r="D30" s="273">
        <f>IF(ISERROR(HLOOKUP(D$23,Demographics,1,FALSE)),0,HLOOKUP(D$23,Demographics,6,FALSE))</f>
        <v>0</v>
      </c>
      <c r="E30" s="273">
        <f>IF(ISERROR(HLOOKUP(E$23,Demographics,1,FALSE)),0,HLOOKUP(E$23,Demographics,6,FALSE))</f>
        <v>0</v>
      </c>
      <c r="F30" s="274">
        <f>IF(ISERROR(HLOOKUP(F$23,Demographics,1,FALSE)),0,HLOOKUP(F$23,Demographics,6,FALSE))</f>
        <v>0</v>
      </c>
      <c r="Q30" s="244"/>
      <c r="S30" s="232"/>
    </row>
    <row r="31" spans="1:19" ht="25.5">
      <c r="A31" s="255" t="s">
        <v>149</v>
      </c>
      <c r="B31" s="272">
        <f>IF(ISERROR(HLOOKUP(B$23,Demographics,1,FALSE)),0,HLOOKUP(B$23,Demographics,7,FALSE))</f>
        <v>0</v>
      </c>
      <c r="C31" s="273">
        <f>IF(ISERROR(HLOOKUP(C$23,Demographics,1,FALSE)),0,HLOOKUP(C$23,Demographics,7,FALSE))</f>
        <v>0</v>
      </c>
      <c r="D31" s="273">
        <f>IF(ISERROR(HLOOKUP(D$23,Demographics,1,FALSE)),0,HLOOKUP(D$23,Demographics,7,FALSE))</f>
        <v>0</v>
      </c>
      <c r="E31" s="273">
        <f>IF(ISERROR(HLOOKUP(E$23,Demographics,1,FALSE)),0,HLOOKUP(E$23,Demographics,7,FALSE))</f>
        <v>0</v>
      </c>
      <c r="F31" s="274">
        <f>IF(ISERROR(HLOOKUP(F$23,Demographics,1,FALSE)),0,HLOOKUP(F$23,Demographics,7,FALSE))</f>
        <v>0</v>
      </c>
      <c r="Q31" s="244"/>
      <c r="S31" s="232"/>
    </row>
    <row r="32" spans="1:19" ht="13.5" thickBot="1">
      <c r="A32" s="256" t="s">
        <v>144</v>
      </c>
      <c r="B32" s="278">
        <f>IF(ISERROR(HLOOKUP(B$23,Demographics,1,FALSE)),0,HLOOKUP(B$23,Demographics,8,FALSE))</f>
        <v>0</v>
      </c>
      <c r="C32" s="279">
        <f>IF(ISERROR(HLOOKUP(C$23,Demographics,1,FALSE)),0,HLOOKUP(C$23,Demographics,8,FALSE))</f>
        <v>0</v>
      </c>
      <c r="D32" s="279">
        <f>IF(ISERROR(HLOOKUP(D$23,Demographics,1,FALSE)),0,HLOOKUP(D$23,Demographics,8,FALSE))</f>
        <v>0</v>
      </c>
      <c r="E32" s="279">
        <f>IF(ISERROR(HLOOKUP(E$23,Demographics,1,FALSE)),0,HLOOKUP(E$23,Demographics,8,FALSE))</f>
        <v>0</v>
      </c>
      <c r="F32" s="280">
        <f>IF(ISERROR(HLOOKUP(F$23,Demographics,1,FALSE)),0,HLOOKUP(F$23,Demographics,8,FALSE))</f>
        <v>0</v>
      </c>
      <c r="Q32" s="244"/>
      <c r="S32" s="232"/>
    </row>
    <row r="33" spans="1:19" ht="13.5" thickBot="1">
      <c r="A33" s="257" t="s">
        <v>1</v>
      </c>
      <c r="B33" s="258">
        <f>SUM(B26:B32)</f>
        <v>0</v>
      </c>
      <c r="C33" s="258">
        <f>SUM(C26:C32)</f>
        <v>0</v>
      </c>
      <c r="D33" s="258">
        <f>SUM(D26:D32)</f>
        <v>0</v>
      </c>
      <c r="E33" s="258">
        <f>SUM(E26:E32)</f>
        <v>0</v>
      </c>
      <c r="F33" s="259">
        <f>SUM(F26:F32)</f>
        <v>0</v>
      </c>
      <c r="Q33" s="244"/>
      <c r="S33" s="232"/>
    </row>
    <row r="34" spans="1:19" ht="12.75">
      <c r="A34" s="260" t="s">
        <v>5</v>
      </c>
      <c r="B34" s="269">
        <f>IF(ISERROR(HLOOKUP(B$23,Demographics,1,FALSE)),0,HLOOKUP(B$23,Demographics,10,FALSE))</f>
        <v>0</v>
      </c>
      <c r="C34" s="270">
        <f>IF(ISERROR(HLOOKUP(C$23,Demographics,1,FALSE)),0,HLOOKUP(C$23,Demographics,10,FALSE))</f>
        <v>0</v>
      </c>
      <c r="D34" s="270">
        <f>IF(ISERROR(HLOOKUP(D$23,Demographics,1,FALSE)),0,HLOOKUP(D$23,Demographics,10,FALSE))</f>
        <v>0</v>
      </c>
      <c r="E34" s="270">
        <f>IF(ISERROR(HLOOKUP(E$23,Demographics,1,FALSE)),0,HLOOKUP(E$23,Demographics,10,FALSE))</f>
        <v>0</v>
      </c>
      <c r="F34" s="271">
        <f>IF(ISERROR(HLOOKUP(F$23,Demographics,1,FALSE)),0,HLOOKUP(F$23,Demographics,10,FALSE))</f>
        <v>0</v>
      </c>
      <c r="Q34" s="244"/>
      <c r="S34" s="232"/>
    </row>
    <row r="35" spans="1:19" ht="13.5" thickBot="1">
      <c r="A35" s="261" t="s">
        <v>6</v>
      </c>
      <c r="B35" s="278">
        <f>IF(ISERROR(HLOOKUP(B$23,Demographics,1,FALSE)),0,HLOOKUP(B$23,Demographics,11,FALSE))</f>
        <v>0</v>
      </c>
      <c r="C35" s="279">
        <f>IF(ISERROR(HLOOKUP(C$23,Demographics,1,FALSE)),0,HLOOKUP(C$23,Demographics,11,FALSE))</f>
        <v>0</v>
      </c>
      <c r="D35" s="279">
        <f>IF(ISERROR(HLOOKUP(D$23,Demographics,1,FALSE)),0,HLOOKUP(D$23,Demographics,11,FALSE))</f>
        <v>0</v>
      </c>
      <c r="E35" s="279">
        <f>IF(ISERROR(HLOOKUP(E$23,Demographics,1,FALSE)),0,HLOOKUP(E$23,Demographics,11,FALSE))</f>
        <v>0</v>
      </c>
      <c r="F35" s="280">
        <f>IF(ISERROR(HLOOKUP(F$23,Demographics,1,FALSE)),0,HLOOKUP(F$23,Demographics,11,FALSE))</f>
        <v>0</v>
      </c>
      <c r="Q35" s="244"/>
      <c r="S35" s="232"/>
    </row>
    <row r="36" spans="1:19" ht="13.5" thickBot="1">
      <c r="A36" s="257" t="s">
        <v>2</v>
      </c>
      <c r="B36" s="258">
        <f>SUM(B34:B35)</f>
        <v>0</v>
      </c>
      <c r="C36" s="258">
        <f>SUM(C34:C35)</f>
        <v>0</v>
      </c>
      <c r="D36" s="258">
        <f>SUM(D34:D35)</f>
        <v>0</v>
      </c>
      <c r="E36" s="258">
        <f>SUM(E34:E35)</f>
        <v>0</v>
      </c>
      <c r="F36" s="259">
        <f>SUM(F34:F35)</f>
        <v>0</v>
      </c>
      <c r="Q36" s="244"/>
      <c r="S36" s="232"/>
    </row>
    <row r="37" spans="1:19" ht="12.75">
      <c r="A37" s="255" t="s">
        <v>30</v>
      </c>
      <c r="B37" s="269">
        <f>IF(ISERROR(HLOOKUP(B$23,Demographics,1,FALSE)),0,HLOOKUP(B$23,Demographics,13,FALSE))</f>
        <v>0</v>
      </c>
      <c r="C37" s="270">
        <f>IF(ISERROR(HLOOKUP(C$23,Demographics,1,FALSE)),0,HLOOKUP(C$23,Demographics,13,FALSE))</f>
        <v>0</v>
      </c>
      <c r="D37" s="270">
        <f>IF(ISERROR(HLOOKUP(D$23,Demographics,1,FALSE)),0,HLOOKUP(D$23,Demographics,13,FALSE))</f>
        <v>0</v>
      </c>
      <c r="E37" s="270">
        <f>IF(ISERROR(HLOOKUP(E$23,Demographics,1,FALSE)),0,HLOOKUP(E$23,Demographics,13,FALSE))</f>
        <v>0</v>
      </c>
      <c r="F37" s="271">
        <f>IF(ISERROR(HLOOKUP(F$23,Demographics,1,FALSE)),0,HLOOKUP(F$23,Demographics,13,FALSE))</f>
        <v>0</v>
      </c>
      <c r="Q37" s="244"/>
      <c r="S37" s="232"/>
    </row>
    <row r="38" spans="1:19" ht="12.75">
      <c r="A38" s="255">
        <v>6</v>
      </c>
      <c r="B38" s="272">
        <f>IF(ISERROR(HLOOKUP(B$23,Demographics,1,FALSE)),0,HLOOKUP(B$23,Demographics,14,FALSE))</f>
        <v>0</v>
      </c>
      <c r="C38" s="273">
        <f>IF(ISERROR(HLOOKUP(C$23,Demographics,1,FALSE)),0,HLOOKUP(C$23,Demographics,14,FALSE))</f>
        <v>0</v>
      </c>
      <c r="D38" s="273">
        <f>IF(ISERROR(HLOOKUP(D$23,Demographics,1,FALSE)),0,HLOOKUP(D$23,Demographics,14,FALSE))</f>
        <v>0</v>
      </c>
      <c r="E38" s="273">
        <f>IF(ISERROR(HLOOKUP(E$23,Demographics,1,FALSE)),0,HLOOKUP(E$23,Demographics,14,FALSE))</f>
        <v>0</v>
      </c>
      <c r="F38" s="274">
        <f>IF(ISERROR(HLOOKUP(F$23,Demographics,1,FALSE)),0,HLOOKUP(F$23,Demographics,14,FALSE))</f>
        <v>0</v>
      </c>
      <c r="Q38" s="244"/>
      <c r="S38" s="232"/>
    </row>
    <row r="39" spans="1:19" ht="12.75">
      <c r="A39" s="255">
        <v>7</v>
      </c>
      <c r="B39" s="272">
        <f>IF(ISERROR(HLOOKUP(B$23,Demographics,1,FALSE)),0,HLOOKUP(B$23,Demographics,15,FALSE))</f>
        <v>0</v>
      </c>
      <c r="C39" s="273">
        <f>IF(ISERROR(HLOOKUP(C$23,Demographics,1,FALSE)),0,HLOOKUP(C$23,Demographics,15,FALSE))</f>
        <v>0</v>
      </c>
      <c r="D39" s="273">
        <f>IF(ISERROR(HLOOKUP(D$23,Demographics,1,FALSE)),0,HLOOKUP(D$23,Demographics,15,FALSE))</f>
        <v>0</v>
      </c>
      <c r="E39" s="273">
        <f>IF(ISERROR(HLOOKUP(E$23,Demographics,1,FALSE)),0,HLOOKUP(E$23,Demographics,15,FALSE))</f>
        <v>0</v>
      </c>
      <c r="F39" s="274">
        <f>IF(ISERROR(HLOOKUP(F$23,Demographics,1,FALSE)),0,HLOOKUP(F$23,Demographics,15,FALSE))</f>
        <v>0</v>
      </c>
      <c r="S39" s="232"/>
    </row>
    <row r="40" spans="1:19" ht="12.75">
      <c r="A40" s="255">
        <v>8</v>
      </c>
      <c r="B40" s="272">
        <f>IF(ISERROR(HLOOKUP(B$23,Demographics,1,FALSE)),0,HLOOKUP(B$23,Demographics,16,FALSE))</f>
        <v>0</v>
      </c>
      <c r="C40" s="273">
        <f>IF(ISERROR(HLOOKUP(C$23,Demographics,1,FALSE)),0,HLOOKUP(C$23,Demographics,16,FALSE))</f>
        <v>0</v>
      </c>
      <c r="D40" s="273">
        <f>IF(ISERROR(HLOOKUP(D$23,Demographics,1,FALSE)),0,HLOOKUP(D$23,Demographics,16,FALSE))</f>
        <v>0</v>
      </c>
      <c r="E40" s="273">
        <f>IF(ISERROR(HLOOKUP(E$23,Demographics,1,FALSE)),0,HLOOKUP(E$23,Demographics,16,FALSE))</f>
        <v>0</v>
      </c>
      <c r="F40" s="274">
        <f>IF(ISERROR(HLOOKUP(F$23,Demographics,1,FALSE)),0,HLOOKUP(F$23,Demographics,16,FALSE))</f>
        <v>0</v>
      </c>
      <c r="Q40" s="244"/>
      <c r="S40" s="232"/>
    </row>
    <row r="41" spans="1:19" ht="12.75">
      <c r="A41" s="255">
        <v>9</v>
      </c>
      <c r="B41" s="272">
        <f>IF(ISERROR(HLOOKUP(B$23,Demographics,1,FALSE)),0,HLOOKUP(B$23,Demographics,17,FALSE))</f>
        <v>0</v>
      </c>
      <c r="C41" s="273">
        <f>IF(ISERROR(HLOOKUP(C$23,Demographics,1,FALSE)),0,HLOOKUP(C$23,Demographics,17,FALSE))</f>
        <v>0</v>
      </c>
      <c r="D41" s="273">
        <f>IF(ISERROR(HLOOKUP(D$23,Demographics,1,FALSE)),0,HLOOKUP(D$23,Demographics,17,FALSE))</f>
        <v>0</v>
      </c>
      <c r="E41" s="273">
        <f>IF(ISERROR(HLOOKUP(E$23,Demographics,1,FALSE)),0,HLOOKUP(E$23,Demographics,17,FALSE))</f>
        <v>0</v>
      </c>
      <c r="F41" s="274">
        <f>IF(ISERROR(HLOOKUP(F$23,Demographics,1,FALSE)),0,HLOOKUP(F$23,Demographics,17,FALSE))</f>
        <v>0</v>
      </c>
      <c r="Q41" s="244"/>
      <c r="S41" s="232"/>
    </row>
    <row r="42" spans="1:19" ht="12.75">
      <c r="A42" s="255">
        <v>10</v>
      </c>
      <c r="B42" s="272">
        <f>IF(ISERROR(HLOOKUP(B$23,Demographics,1,FALSE)),0,HLOOKUP(B$23,Demographics,18,FALSE))</f>
        <v>0</v>
      </c>
      <c r="C42" s="273">
        <f>IF(ISERROR(HLOOKUP(C$23,Demographics,1,FALSE)),0,HLOOKUP(C$23,Demographics,18,FALSE))</f>
        <v>0</v>
      </c>
      <c r="D42" s="273">
        <f>IF(ISERROR(HLOOKUP(D$23,Demographics,1,FALSE)),0,HLOOKUP(D$23,Demographics,18,FALSE))</f>
        <v>0</v>
      </c>
      <c r="E42" s="273">
        <f>IF(ISERROR(HLOOKUP(E$23,Demographics,1,FALSE)),0,HLOOKUP(E$23,Demographics,18,FALSE))</f>
        <v>0</v>
      </c>
      <c r="F42" s="274">
        <f>IF(ISERROR(HLOOKUP(F$23,Demographics,1,FALSE)),0,HLOOKUP(F$23,Demographics,18,FALSE))</f>
        <v>0</v>
      </c>
      <c r="Q42" s="244"/>
      <c r="S42" s="232"/>
    </row>
    <row r="43" spans="1:19" ht="12.75">
      <c r="A43" s="255">
        <v>11</v>
      </c>
      <c r="B43" s="272">
        <f>IF(ISERROR(HLOOKUP(B$23,Demographics,1,FALSE)),0,HLOOKUP(B$23,Demographics,19,FALSE))</f>
        <v>0</v>
      </c>
      <c r="C43" s="273">
        <f>IF(ISERROR(HLOOKUP(C$23,Demographics,1,FALSE)),0,HLOOKUP(C$23,Demographics,19,FALSE))</f>
        <v>0</v>
      </c>
      <c r="D43" s="273">
        <f>IF(ISERROR(HLOOKUP(D$23,Demographics,1,FALSE)),0,HLOOKUP(D$23,Demographics,19,FALSE))</f>
        <v>0</v>
      </c>
      <c r="E43" s="273">
        <f>IF(ISERROR(HLOOKUP(E$23,Demographics,1,FALSE)),0,HLOOKUP(E$23,Demographics,19,FALSE))</f>
        <v>0</v>
      </c>
      <c r="F43" s="274">
        <f>IF(ISERROR(HLOOKUP(F$23,Demographics,1,FALSE)),0,HLOOKUP(F$23,Demographics,19,FALSE))</f>
        <v>0</v>
      </c>
      <c r="Q43" s="244"/>
      <c r="S43" s="232"/>
    </row>
    <row r="44" spans="1:19" ht="12.75">
      <c r="A44" s="255">
        <v>12</v>
      </c>
      <c r="B44" s="272">
        <f>IF(ISERROR(HLOOKUP(B$23,Demographics,1,FALSE)),0,HLOOKUP(B$23,Demographics,20,FALSE))</f>
        <v>0</v>
      </c>
      <c r="C44" s="273">
        <f>IF(ISERROR(HLOOKUP(C$23,Demographics,1,FALSE)),0,HLOOKUP(C$23,Demographics,20,FALSE))</f>
        <v>0</v>
      </c>
      <c r="D44" s="273">
        <f>IF(ISERROR(HLOOKUP(D$23,Demographics,1,FALSE)),0,HLOOKUP(D$23,Demographics,20,FALSE))</f>
        <v>0</v>
      </c>
      <c r="E44" s="273">
        <f>IF(ISERROR(HLOOKUP(E$23,Demographics,1,FALSE)),0,HLOOKUP(E$23,Demographics,20,FALSE))</f>
        <v>0</v>
      </c>
      <c r="F44" s="274">
        <f>IF(ISERROR(HLOOKUP(F$23,Demographics,1,FALSE)),0,HLOOKUP(F$23,Demographics,20,FALSE))</f>
        <v>0</v>
      </c>
      <c r="Q44" s="244"/>
      <c r="S44" s="232"/>
    </row>
    <row r="45" spans="1:19" ht="12.75">
      <c r="A45" s="255">
        <v>13</v>
      </c>
      <c r="B45" s="272">
        <f>IF(ISERROR(HLOOKUP(B$23,Demographics,1,FALSE)),0,HLOOKUP(B$23,Demographics,21,FALSE))</f>
        <v>0</v>
      </c>
      <c r="C45" s="273">
        <f>IF(ISERROR(HLOOKUP(C$23,Demographics,1,FALSE)),0,HLOOKUP(C$23,Demographics,21,FALSE))</f>
        <v>0</v>
      </c>
      <c r="D45" s="273">
        <f>IF(ISERROR(HLOOKUP(D$23,Demographics,1,FALSE)),0,HLOOKUP(D$23,Demographics,21,FALSE))</f>
        <v>0</v>
      </c>
      <c r="E45" s="273">
        <f>IF(ISERROR(HLOOKUP(E$23,Demographics,1,FALSE)),0,HLOOKUP(E$23,Demographics,21,FALSE))</f>
        <v>0</v>
      </c>
      <c r="F45" s="274">
        <f>IF(ISERROR(HLOOKUP(F$23,Demographics,1,FALSE)),0,HLOOKUP(F$23,Demographics,21,FALSE))</f>
        <v>0</v>
      </c>
      <c r="Q45" s="244"/>
      <c r="S45" s="232"/>
    </row>
    <row r="46" spans="1:19" ht="12.75">
      <c r="A46" s="255">
        <v>14</v>
      </c>
      <c r="B46" s="272">
        <f>IF(ISERROR(HLOOKUP(B$23,Demographics,1,FALSE)),0,HLOOKUP(B$23,Demographics,22,FALSE))</f>
        <v>0</v>
      </c>
      <c r="C46" s="273">
        <f>IF(ISERROR(HLOOKUP(C$23,Demographics,1,FALSE)),0,HLOOKUP(C$23,Demographics,22,FALSE))</f>
        <v>0</v>
      </c>
      <c r="D46" s="273">
        <f>IF(ISERROR(HLOOKUP(D$23,Demographics,1,FALSE)),0,HLOOKUP(D$23,Demographics,22,FALSE))</f>
        <v>0</v>
      </c>
      <c r="E46" s="273">
        <f>IF(ISERROR(HLOOKUP(E$23,Demographics,1,FALSE)),0,HLOOKUP(E$23,Demographics,22,FALSE))</f>
        <v>0</v>
      </c>
      <c r="F46" s="274">
        <f>IF(ISERROR(HLOOKUP(F$23,Demographics,1,FALSE)),0,HLOOKUP(F$23,Demographics,22,FALSE))</f>
        <v>0</v>
      </c>
      <c r="S46" s="232"/>
    </row>
    <row r="47" spans="1:19" ht="12.75">
      <c r="A47" s="255">
        <v>15</v>
      </c>
      <c r="B47" s="272">
        <f>IF(ISERROR(HLOOKUP(B$23,Demographics,1,FALSE)),0,HLOOKUP(B$23,Demographics,23,FALSE))</f>
        <v>0</v>
      </c>
      <c r="C47" s="273">
        <f>IF(ISERROR(HLOOKUP(C$23,Demographics,1,FALSE)),0,HLOOKUP(C$23,Demographics,23,FALSE))</f>
        <v>0</v>
      </c>
      <c r="D47" s="273">
        <f>IF(ISERROR(HLOOKUP(D$23,Demographics,1,FALSE)),0,HLOOKUP(D$23,Demographics,23,FALSE))</f>
        <v>0</v>
      </c>
      <c r="E47" s="273">
        <f>IF(ISERROR(HLOOKUP(E$23,Demographics,1,FALSE)),0,HLOOKUP(E$23,Demographics,23,FALSE))</f>
        <v>0</v>
      </c>
      <c r="F47" s="274">
        <f>IF(ISERROR(HLOOKUP(F$23,Demographics,1,FALSE)),0,HLOOKUP(F$23,Demographics,23,FALSE))</f>
        <v>0</v>
      </c>
      <c r="Q47" s="244"/>
      <c r="S47" s="232"/>
    </row>
    <row r="48" spans="1:19" ht="12.75">
      <c r="A48" s="255">
        <v>16</v>
      </c>
      <c r="B48" s="272">
        <f>IF(ISERROR(HLOOKUP(B$23,Demographics,1,FALSE)),0,HLOOKUP(B$23,Demographics,24,FALSE))</f>
        <v>0</v>
      </c>
      <c r="C48" s="273">
        <f>IF(ISERROR(HLOOKUP(C$23,Demographics,1,FALSE)),0,HLOOKUP(C$23,Demographics,24,FALSE))</f>
        <v>0</v>
      </c>
      <c r="D48" s="273">
        <f>IF(ISERROR(HLOOKUP(D$23,Demographics,1,FALSE)),0,HLOOKUP(D$23,Demographics,24,FALSE))</f>
        <v>0</v>
      </c>
      <c r="E48" s="273">
        <f>IF(ISERROR(HLOOKUP(E$23,Demographics,1,FALSE)),0,HLOOKUP(E$23,Demographics,24,FALSE))</f>
        <v>0</v>
      </c>
      <c r="F48" s="274">
        <f>IF(ISERROR(HLOOKUP(F$23,Demographics,1,FALSE)),0,HLOOKUP(F$23,Demographics,24,FALSE))</f>
        <v>0</v>
      </c>
      <c r="Q48" s="244"/>
      <c r="S48" s="232"/>
    </row>
    <row r="49" spans="1:19" ht="12.75">
      <c r="A49" s="255">
        <v>17</v>
      </c>
      <c r="B49" s="272">
        <f>IF(ISERROR(HLOOKUP(B$23,Demographics,1,FALSE)),0,HLOOKUP(B$23,Demographics,25,FALSE))</f>
        <v>0</v>
      </c>
      <c r="C49" s="273">
        <f>IF(ISERROR(HLOOKUP(C$23,Demographics,1,FALSE)),0,HLOOKUP(C$23,Demographics,25,FALSE))</f>
        <v>0</v>
      </c>
      <c r="D49" s="273">
        <f>IF(ISERROR(HLOOKUP(D$23,Demographics,1,FALSE)),0,HLOOKUP(D$23,Demographics,25,FALSE))</f>
        <v>0</v>
      </c>
      <c r="E49" s="273">
        <f>IF(ISERROR(HLOOKUP(E$23,Demographics,1,FALSE)),0,HLOOKUP(E$23,Demographics,25,FALSE))</f>
        <v>0</v>
      </c>
      <c r="F49" s="274">
        <f>IF(ISERROR(HLOOKUP(F$23,Demographics,1,FALSE)),0,HLOOKUP(F$23,Demographics,25,FALSE))</f>
        <v>0</v>
      </c>
      <c r="Q49" s="244"/>
      <c r="S49" s="232"/>
    </row>
    <row r="50" spans="1:19" ht="12.75">
      <c r="A50" s="255">
        <v>18</v>
      </c>
      <c r="B50" s="272">
        <f>IF(ISERROR(HLOOKUP(B$23,Demographics,1,FALSE)),0,HLOOKUP(B$23,Demographics,26,FALSE))</f>
        <v>0</v>
      </c>
      <c r="C50" s="273">
        <f>IF(ISERROR(HLOOKUP(C$23,Demographics,1,FALSE)),0,HLOOKUP(C$23,Demographics,26,FALSE))</f>
        <v>0</v>
      </c>
      <c r="D50" s="273">
        <f>IF(ISERROR(HLOOKUP(D$23,Demographics,1,FALSE)),0,HLOOKUP(D$23,Demographics,26,FALSE))</f>
        <v>0</v>
      </c>
      <c r="E50" s="273">
        <f>IF(ISERROR(HLOOKUP(E$23,Demographics,1,FALSE)),0,HLOOKUP(E$23,Demographics,26,FALSE))</f>
        <v>0</v>
      </c>
      <c r="F50" s="274">
        <f>IF(ISERROR(HLOOKUP(F$23,Demographics,1,FALSE)),0,HLOOKUP(F$23,Demographics,26,FALSE))</f>
        <v>0</v>
      </c>
      <c r="Q50" s="244"/>
      <c r="S50" s="232"/>
    </row>
    <row r="51" spans="1:19" ht="12.75">
      <c r="A51" s="255">
        <v>19</v>
      </c>
      <c r="B51" s="272">
        <f>IF(ISERROR(HLOOKUP(B$23,Demographics,1,FALSE)),0,HLOOKUP(B$23,Demographics,27,FALSE))</f>
        <v>0</v>
      </c>
      <c r="C51" s="273">
        <f>IF(ISERROR(HLOOKUP(C$23,Demographics,1,FALSE)),0,HLOOKUP(C$23,Demographics,27,FALSE))</f>
        <v>0</v>
      </c>
      <c r="D51" s="273">
        <f>IF(ISERROR(HLOOKUP(D$23,Demographics,1,FALSE)),0,HLOOKUP(D$23,Demographics,27,FALSE))</f>
        <v>0</v>
      </c>
      <c r="E51" s="273">
        <f>IF(ISERROR(HLOOKUP(E$23,Demographics,1,FALSE)),0,HLOOKUP(E$23,Demographics,27,FALSE))</f>
        <v>0</v>
      </c>
      <c r="F51" s="274">
        <f>IF(ISERROR(HLOOKUP(F$23,Demographics,1,FALSE)),0,HLOOKUP(F$23,Demographics,27,FALSE))</f>
        <v>0</v>
      </c>
      <c r="Q51" s="244"/>
      <c r="S51" s="232"/>
    </row>
    <row r="52" spans="1:19" ht="12.75">
      <c r="A52" s="255">
        <v>20</v>
      </c>
      <c r="B52" s="272">
        <f>IF(ISERROR(HLOOKUP(B$23,Demographics,1,FALSE)),0,HLOOKUP(B$23,Demographics,28,FALSE))</f>
        <v>0</v>
      </c>
      <c r="C52" s="273">
        <f>IF(ISERROR(HLOOKUP(C$23,Demographics,1,FALSE)),0,HLOOKUP(C$23,Demographics,28,FALSE))</f>
        <v>0</v>
      </c>
      <c r="D52" s="273">
        <f>IF(ISERROR(HLOOKUP(D$23,Demographics,1,FALSE)),0,HLOOKUP(D$23,Demographics,28,FALSE))</f>
        <v>0</v>
      </c>
      <c r="E52" s="273">
        <f>IF(ISERROR(HLOOKUP(E$23,Demographics,1,FALSE)),0,HLOOKUP(E$23,Demographics,28,FALSE))</f>
        <v>0</v>
      </c>
      <c r="F52" s="274">
        <f>IF(ISERROR(HLOOKUP(F$23,Demographics,1,FALSE)),0,HLOOKUP(F$23,Demographics,28,FALSE))</f>
        <v>0</v>
      </c>
      <c r="Q52" s="244"/>
      <c r="S52" s="232"/>
    </row>
    <row r="53" spans="1:19" ht="13.5" thickBot="1">
      <c r="A53" s="262">
        <v>21</v>
      </c>
      <c r="B53" s="275">
        <f>IF(ISERROR(HLOOKUP(B$23,Demographics,1,FALSE)),0,HLOOKUP(B$23,Demographics,29,FALSE))</f>
        <v>0</v>
      </c>
      <c r="C53" s="276">
        <f>IF(ISERROR(HLOOKUP(C$23,Demographics,1,FALSE)),0,HLOOKUP(C$23,Demographics,29,FALSE))</f>
        <v>0</v>
      </c>
      <c r="D53" s="276">
        <f>IF(ISERROR(HLOOKUP(D$23,Demographics,1,FALSE)),0,HLOOKUP(D$23,Demographics,29,FALSE))</f>
        <v>0</v>
      </c>
      <c r="E53" s="276">
        <f>IF(ISERROR(HLOOKUP(E$23,Demographics,1,FALSE)),0,HLOOKUP(E$23,Demographics,29,FALSE))</f>
        <v>0</v>
      </c>
      <c r="F53" s="277">
        <f>IF(ISERROR(HLOOKUP(F$23,Demographics,1,FALSE)),0,HLOOKUP(F$23,Demographics,29,FALSE))</f>
        <v>0</v>
      </c>
      <c r="Q53" s="244"/>
      <c r="S53" s="232"/>
    </row>
    <row r="54" spans="1:19" ht="14.25" thickBot="1" thickTop="1">
      <c r="A54" s="281" t="s">
        <v>3</v>
      </c>
      <c r="B54" s="285">
        <f>SUM(B37:B53)</f>
        <v>0</v>
      </c>
      <c r="C54" s="286">
        <f>SUM(C37:C53)</f>
        <v>0</v>
      </c>
      <c r="D54" s="286">
        <f>SUM(D37:D53)</f>
        <v>0</v>
      </c>
      <c r="E54" s="286">
        <f>SUM(E37:E53)</f>
        <v>0</v>
      </c>
      <c r="F54" s="287">
        <f>SUM(F37:F53)</f>
        <v>0</v>
      </c>
      <c r="Q54" s="244"/>
      <c r="S54" s="232"/>
    </row>
    <row r="55" spans="1:19" ht="12.75">
      <c r="A55" s="263" t="s">
        <v>171</v>
      </c>
      <c r="B55" s="282">
        <f>IF(ISERROR(HLOOKUP(B$23,Demographics,1,FALSE)),0,HLOOKUP(B$23,Demographics,31,FALSE))</f>
        <v>0</v>
      </c>
      <c r="C55" s="283">
        <f>IF(ISERROR(HLOOKUP(C$23,Demographics,1,FALSE)),0,HLOOKUP(C$23,Demographics,31,FALSE))</f>
        <v>0</v>
      </c>
      <c r="D55" s="283">
        <f>IF(ISERROR(HLOOKUP(D$23,Demographics,1,FALSE)),0,HLOOKUP(D$23,Demographics,31,FALSE))</f>
        <v>0</v>
      </c>
      <c r="E55" s="283">
        <f>IF(ISERROR(HLOOKUP(E$23,Demographics,1,FALSE)),0,HLOOKUP(E$23,Demographics,31,FALSE))</f>
        <v>0</v>
      </c>
      <c r="F55" s="284">
        <f>IF(ISERROR(HLOOKUP(F$23,Demographics,1,FALSE)),0,HLOOKUP(F$23,Demographics,31,FALSE))</f>
        <v>0</v>
      </c>
      <c r="Q55" s="244"/>
      <c r="S55" s="232"/>
    </row>
    <row r="56" spans="1:19" ht="13.5" thickBot="1">
      <c r="A56" s="264" t="s">
        <v>170</v>
      </c>
      <c r="B56" s="278">
        <f>IF(ISERROR(HLOOKUP(B$23,Demographics,1,FALSE)),0,HLOOKUP(B$23,Demographics,32,FALSE))</f>
        <v>0</v>
      </c>
      <c r="C56" s="279">
        <f>IF(ISERROR(HLOOKUP(C$23,Demographics,1,FALSE)),0,HLOOKUP(C$23,Demographics,32,FALSE))</f>
        <v>0</v>
      </c>
      <c r="D56" s="279">
        <f>IF(ISERROR(HLOOKUP(D$23,Demographics,1,FALSE)),0,HLOOKUP(D$23,Demographics,32,FALSE))</f>
        <v>0</v>
      </c>
      <c r="E56" s="279">
        <f>IF(ISERROR(HLOOKUP(E$23,Demographics,1,FALSE)),0,HLOOKUP(E$23,Demographics,32,FALSE))</f>
        <v>0</v>
      </c>
      <c r="F56" s="280">
        <f>IF(ISERROR(HLOOKUP(F$23,Demographics,1,FALSE)),0,HLOOKUP(F$23,Demographics,32,FALSE))</f>
        <v>0</v>
      </c>
      <c r="Q56" s="244"/>
      <c r="S56" s="232"/>
    </row>
    <row r="57" ht="14.25" thickBot="1" thickTop="1"/>
    <row r="58" spans="1:19" ht="27" thickBot="1">
      <c r="A58" s="243" t="s">
        <v>195</v>
      </c>
      <c r="B58" s="249" t="s">
        <v>12</v>
      </c>
      <c r="C58" s="251" t="s">
        <v>13</v>
      </c>
      <c r="D58" s="251" t="s">
        <v>14</v>
      </c>
      <c r="E58" s="251" t="s">
        <v>15</v>
      </c>
      <c r="F58" s="251" t="s">
        <v>16</v>
      </c>
      <c r="R58" s="244"/>
      <c r="S58" s="232"/>
    </row>
    <row r="59" spans="1:19" ht="25.5">
      <c r="A59" s="265" t="s">
        <v>194</v>
      </c>
      <c r="B59" s="288">
        <f>IF(ISERROR(HLOOKUP(B$58,TransitionServices,1,FALSE)),0,HLOOKUP(B$58,TransitionServices,2,FALSE))</f>
        <v>0</v>
      </c>
      <c r="C59" s="289">
        <f>IF(ISERROR(HLOOKUP(C$58,TransitionServices,1,FALSE)),0,HLOOKUP(C$58,TransitionServices,2,FALSE))</f>
        <v>0</v>
      </c>
      <c r="D59" s="289">
        <f>IF(ISERROR(HLOOKUP(D$58,TransitionServices,1,FALSE)),0,HLOOKUP(D$58,TransitionServices,2,FALSE))</f>
        <v>0</v>
      </c>
      <c r="E59" s="290">
        <f>IF(ISERROR(HLOOKUP(E$58,TransitionServices,1,FALSE)),0,HLOOKUP(E$58,TransitionServices,2,FALSE))</f>
        <v>0</v>
      </c>
      <c r="F59" s="291">
        <f>IF(ISERROR(HLOOKUP(F$58,TransitionServices,1,FALSE)),0,HLOOKUP(F$58,TransitionServices,2,FALSE))</f>
        <v>0</v>
      </c>
      <c r="R59" s="244"/>
      <c r="S59" s="232"/>
    </row>
    <row r="60" spans="1:19" ht="26.25" thickBot="1">
      <c r="A60" s="266" t="s">
        <v>207</v>
      </c>
      <c r="B60" s="292">
        <f>IF(ISERROR(HLOOKUP(B$58,TransitionServices,1,FALSE)),0,HLOOKUP(B$58,TransitionServices,3,FALSE))</f>
        <v>0</v>
      </c>
      <c r="C60" s="293">
        <f>IF(ISERROR(HLOOKUP(C$58,TransitionServices,1,FALSE)),0,HLOOKUP(C$58,TransitionServices,3,FALSE))</f>
        <v>0</v>
      </c>
      <c r="D60" s="293">
        <f>IF(ISERROR(HLOOKUP(D$58,TransitionServices,1,FALSE)),0,HLOOKUP(D$58,TransitionServices,3,FALSE))</f>
        <v>0</v>
      </c>
      <c r="E60" s="293">
        <f>IF(ISERROR(HLOOKUP(E$58,TransitionServices,1,FALSE)),0,HLOOKUP(E$58,TransitionServices,3,FALSE))</f>
        <v>0</v>
      </c>
      <c r="F60" s="294">
        <f>IF(ISERROR(HLOOKUP(F$58,TransitionServices,1,FALSE)),0,HLOOKUP(F$58,TransitionServices,3,FALSE))</f>
        <v>0</v>
      </c>
      <c r="R60" s="244"/>
      <c r="S60" s="232"/>
    </row>
    <row r="61" ht="13.5" thickBot="1">
      <c r="E61" s="244"/>
    </row>
    <row r="62" spans="1:19" ht="34.5" thickBot="1">
      <c r="A62" s="243" t="s">
        <v>203</v>
      </c>
      <c r="B62" s="267" t="s">
        <v>12</v>
      </c>
      <c r="C62" s="268" t="s">
        <v>13</v>
      </c>
      <c r="D62" s="268" t="s">
        <v>14</v>
      </c>
      <c r="E62" s="268" t="s">
        <v>15</v>
      </c>
      <c r="F62" s="268" t="s">
        <v>16</v>
      </c>
      <c r="R62" s="244"/>
      <c r="S62" s="232"/>
    </row>
    <row r="63" spans="1:19" ht="25.5">
      <c r="A63" s="252" t="s">
        <v>31</v>
      </c>
      <c r="B63" s="310" t="s">
        <v>232</v>
      </c>
      <c r="C63" s="311" t="s">
        <v>232</v>
      </c>
      <c r="D63" s="311" t="s">
        <v>232</v>
      </c>
      <c r="E63" s="311" t="s">
        <v>232</v>
      </c>
      <c r="F63" s="312" t="s">
        <v>232</v>
      </c>
      <c r="R63" s="244"/>
      <c r="S63" s="232"/>
    </row>
    <row r="64" spans="1:19" ht="25.5">
      <c r="A64" s="298" t="s">
        <v>196</v>
      </c>
      <c r="B64" s="272">
        <f>IF(ISERROR(HLOOKUP(B$62,AcEnrollOutcomes,1,FALSE)),0,HLOOKUP(B$62,AcEnrollOutcomes,4,FALSE))</f>
        <v>0</v>
      </c>
      <c r="C64" s="273">
        <f>IF(ISERROR(HLOOKUP(C$62,AcEnrollOutcomes,1,FALSE)),0,HLOOKUP(C$62,AcEnrollOutcomes,4,FALSE))</f>
        <v>0</v>
      </c>
      <c r="D64" s="273">
        <f>IF(ISERROR(HLOOKUP(D$62,AcEnrollOutcomes,1,FALSE)),0,HLOOKUP(D$62,AcEnrollOutcomes,4,FALSE))</f>
        <v>0</v>
      </c>
      <c r="E64" s="273">
        <f>IF(ISERROR(HLOOKUP(E$62,AcEnrollOutcomes,1,FALSE)),0,HLOOKUP(E$62,AcEnrollOutcomes,4,FALSE))</f>
        <v>0</v>
      </c>
      <c r="F64" s="274">
        <f>IF(ISERROR(HLOOKUP(F$62,AcEnrollOutcomes,1,FALSE)),0,HLOOKUP(F$62,AcEnrollOutcomes,4,FALSE))</f>
        <v>0</v>
      </c>
      <c r="R64" s="244"/>
      <c r="S64" s="232"/>
    </row>
    <row r="65" spans="1:19" ht="25.5">
      <c r="A65" s="298" t="s">
        <v>197</v>
      </c>
      <c r="B65" s="272">
        <f>IF(ISERROR(HLOOKUP(B$62,AcEnrollOutcomes,1,FALSE)),0,HLOOKUP(B$62,AcEnrollOutcomes,5,FALSE))</f>
        <v>0</v>
      </c>
      <c r="C65" s="273">
        <f>IF(ISERROR(HLOOKUP(C$62,AcEnrollOutcomes,1,FALSE)),0,HLOOKUP(C$62,AcEnrollOutcomes,5,FALSE))</f>
        <v>0</v>
      </c>
      <c r="D65" s="273">
        <f>IF(ISERROR(HLOOKUP(D$62,AcEnrollOutcomes,1,FALSE)),0,HLOOKUP(D$62,AcEnrollOutcomes,5,FALSE))</f>
        <v>0</v>
      </c>
      <c r="E65" s="273">
        <f>IF(ISERROR(HLOOKUP(E$62,AcEnrollOutcomes,1,FALSE)),0,HLOOKUP(E$62,AcEnrollOutcomes,5,FALSE))</f>
        <v>0</v>
      </c>
      <c r="F65" s="274">
        <f>IF(ISERROR(HLOOKUP(F$62,AcEnrollOutcomes,1,FALSE)),0,HLOOKUP(F$62,AcEnrollOutcomes,5,FALSE))</f>
        <v>0</v>
      </c>
      <c r="R65" s="244"/>
      <c r="S65" s="232"/>
    </row>
    <row r="66" spans="1:19" ht="12.75">
      <c r="A66" s="298" t="s">
        <v>198</v>
      </c>
      <c r="B66" s="272">
        <f>IF(ISERROR(HLOOKUP(B$62,AcEnrollOutcomes,1,FALSE)),0,HLOOKUP(B$62,AcEnrollOutcomes,6,FALSE))</f>
        <v>0</v>
      </c>
      <c r="C66" s="273">
        <f>IF(ISERROR(HLOOKUP(C$62,AcEnrollOutcomes,1,FALSE)),0,HLOOKUP(C$62,AcEnrollOutcomes,6,FALSE))</f>
        <v>0</v>
      </c>
      <c r="D66" s="273">
        <f>IF(ISERROR(HLOOKUP(D$62,AcEnrollOutcomes,1,FALSE)),0,HLOOKUP(D$62,AcEnrollOutcomes,6,FALSE))</f>
        <v>0</v>
      </c>
      <c r="E66" s="273">
        <f>IF(ISERROR(HLOOKUP(E$62,AcEnrollOutcomes,1,FALSE)),0,HLOOKUP(E$62,AcEnrollOutcomes,6,FALSE))</f>
        <v>0</v>
      </c>
      <c r="F66" s="274">
        <f>IF(ISERROR(HLOOKUP(F$62,AcEnrollOutcomes,1,FALSE)),0,HLOOKUP(F$62,AcEnrollOutcomes,6,FALSE))</f>
        <v>0</v>
      </c>
      <c r="R66" s="244"/>
      <c r="S66" s="232"/>
    </row>
    <row r="67" spans="1:19" ht="25.5">
      <c r="A67" s="298" t="s">
        <v>199</v>
      </c>
      <c r="B67" s="272">
        <f>IF(ISERROR(HLOOKUP(B$62,AcEnrollOutcomes,1,FALSE)),0,HLOOKUP(B$62,AcEnrollOutcomes,7,FALSE))</f>
        <v>0</v>
      </c>
      <c r="C67" s="273">
        <f>IF(ISERROR(HLOOKUP(C$62,AcEnrollOutcomes,1,FALSE)),0,HLOOKUP(C$62,AcEnrollOutcomes,7,FALSE))</f>
        <v>0</v>
      </c>
      <c r="D67" s="273">
        <f>IF(ISERROR(HLOOKUP(D$62,AcEnrollOutcomes,1,FALSE)),0,HLOOKUP(D$62,AcEnrollOutcomes,7,FALSE))</f>
        <v>0</v>
      </c>
      <c r="E67" s="273">
        <f>IF(ISERROR(HLOOKUP(E$62,AcEnrollOutcomes,1,FALSE)),0,HLOOKUP(E$62,AcEnrollOutcomes,7,FALSE))</f>
        <v>0</v>
      </c>
      <c r="F67" s="274">
        <f>IF(ISERROR(HLOOKUP(F$62,AcEnrollOutcomes,1,FALSE)),0,HLOOKUP(F$62,AcEnrollOutcomes,7,FALSE))</f>
        <v>0</v>
      </c>
      <c r="R67" s="244"/>
      <c r="S67" s="232"/>
    </row>
    <row r="68" spans="1:19" ht="25.5">
      <c r="A68" s="298" t="s">
        <v>202</v>
      </c>
      <c r="B68" s="272">
        <f>IF(ISERROR(HLOOKUP(B$62,AcEnrollOutcomes,1,FALSE)),0,HLOOKUP(B$62,AcEnrollOutcomes,8,FALSE))</f>
        <v>0</v>
      </c>
      <c r="C68" s="273">
        <f>IF(ISERROR(HLOOKUP(C$62,AcEnrollOutcomes,1,FALSE)),0,HLOOKUP(C$62,AcEnrollOutcomes,8,FALSE))</f>
        <v>0</v>
      </c>
      <c r="D68" s="273">
        <f>IF(ISERROR(HLOOKUP(D$62,AcEnrollOutcomes,1,FALSE)),0,HLOOKUP(D$62,AcEnrollOutcomes,8,FALSE))</f>
        <v>0</v>
      </c>
      <c r="E68" s="273">
        <f>IF(ISERROR(HLOOKUP(E$62,AcEnrollOutcomes,1,FALSE)),0,HLOOKUP(E$62,AcEnrollOutcomes,8,FALSE))</f>
        <v>0</v>
      </c>
      <c r="F68" s="274">
        <f>IF(ISERROR(HLOOKUP(F$62,AcEnrollOutcomes,1,FALSE)),0,HLOOKUP(F$62,AcEnrollOutcomes,8,FALSE))</f>
        <v>0</v>
      </c>
      <c r="R68" s="244"/>
      <c r="S68" s="232"/>
    </row>
    <row r="69" spans="1:19" ht="25.5">
      <c r="A69" s="299" t="s">
        <v>200</v>
      </c>
      <c r="B69" s="272">
        <f>IF(ISERROR(HLOOKUP(B$62,AcEnrollOutcomes,1,FALSE)),0,HLOOKUP(B$62,AcEnrollOutcomes,9,FALSE))</f>
        <v>0</v>
      </c>
      <c r="C69" s="273">
        <f>IF(ISERROR(HLOOKUP(C$62,AcEnrollOutcomes,1,FALSE)),0,HLOOKUP(C$62,AcEnrollOutcomes,9,FALSE))</f>
        <v>0</v>
      </c>
      <c r="D69" s="273">
        <f>IF(ISERROR(HLOOKUP(D$62,AcEnrollOutcomes,1,FALSE)),0,HLOOKUP(D$62,AcEnrollOutcomes,9,FALSE))</f>
        <v>0</v>
      </c>
      <c r="E69" s="273">
        <f>IF(ISERROR(HLOOKUP(E$62,AcEnrollOutcomes,1,FALSE)),0,HLOOKUP(E$62,AcEnrollOutcomes,9,FALSE))</f>
        <v>0</v>
      </c>
      <c r="F69" s="274">
        <f>IF(ISERROR(HLOOKUP(F$62,AcEnrollOutcomes,1,FALSE)),0,HLOOKUP(F$62,AcEnrollOutcomes,9,FALSE))</f>
        <v>0</v>
      </c>
      <c r="R69" s="244"/>
      <c r="S69" s="232"/>
    </row>
    <row r="70" spans="1:19" ht="13.5" thickBot="1">
      <c r="A70" s="300" t="s">
        <v>201</v>
      </c>
      <c r="B70" s="278">
        <f>IF(ISERROR(HLOOKUP(B$62,AcEnrollOutcomes,1,FALSE)),0,HLOOKUP(B$62,AcEnrollOutcomes,10,FALSE))</f>
        <v>0</v>
      </c>
      <c r="C70" s="279">
        <f>IF(ISERROR(HLOOKUP(C$62,AcEnrollOutcomes,1,FALSE)),0,HLOOKUP(C$62,AcEnrollOutcomes,10,FALSE))</f>
        <v>0</v>
      </c>
      <c r="D70" s="279">
        <f>IF(ISERROR(HLOOKUP(D$62,AcEnrollOutcomes,1,FALSE)),0,HLOOKUP(D$62,AcEnrollOutcomes,10,FALSE))</f>
        <v>0</v>
      </c>
      <c r="E70" s="279">
        <f>IF(ISERROR(HLOOKUP(E$62,AcEnrollOutcomes,1,FALSE)),0,HLOOKUP(E$62,AcEnrollOutcomes,10,FALSE))</f>
        <v>0</v>
      </c>
      <c r="F70" s="280">
        <f>IF(ISERROR(HLOOKUP(F$62,AcEnrollOutcomes,1,FALSE)),0,HLOOKUP(F$62,AcEnrollOutcomes,10,FALSE))</f>
        <v>0</v>
      </c>
      <c r="R70" s="244"/>
      <c r="S70" s="232"/>
    </row>
    <row r="71" spans="18:19" ht="13.5" thickBot="1">
      <c r="R71" s="244"/>
      <c r="S71" s="232"/>
    </row>
    <row r="72" spans="1:19" ht="34.5" thickBot="1">
      <c r="A72" s="243" t="s">
        <v>204</v>
      </c>
      <c r="B72" s="267" t="s">
        <v>36</v>
      </c>
      <c r="C72" s="268" t="s">
        <v>37</v>
      </c>
      <c r="D72" s="268" t="s">
        <v>38</v>
      </c>
      <c r="E72" s="268" t="s">
        <v>135</v>
      </c>
      <c r="F72" s="268" t="s">
        <v>39</v>
      </c>
      <c r="R72" s="244"/>
      <c r="S72" s="232"/>
    </row>
    <row r="73" spans="1:19" ht="25.5">
      <c r="A73" s="252" t="s">
        <v>31</v>
      </c>
      <c r="B73" s="269">
        <f>IF(ISERROR(HLOOKUP(B$72,AcEnrollOutcomes,1,FALSE)),0,HLOOKUP(B$72,AcEnrollOutcomes,3,FALSE))</f>
        <v>0</v>
      </c>
      <c r="C73" s="270">
        <f>IF(ISERROR(HLOOKUP(C$72,AcEnrollOutcomes,1,FALSE)),0,HLOOKUP(C$72,AcEnrollOutcomes,3,FALSE))</f>
        <v>0</v>
      </c>
      <c r="D73" s="270">
        <f>IF(ISERROR(HLOOKUP(D$72,AcEnrollOutcomes,1,FALSE)),0,HLOOKUP(D$72,AcEnrollOutcomes,3,FALSE))</f>
        <v>0</v>
      </c>
      <c r="E73" s="270">
        <f>IF(ISERROR(HLOOKUP(E$72,AcEnrollOutcomes,1,FALSE)),0,HLOOKUP(E$72,AcEnrollOutcomes,3,FALSE))</f>
        <v>0</v>
      </c>
      <c r="F73" s="271">
        <f>IF(ISERROR(HLOOKUP(F$72,AcEnrollOutcomes,1,FALSE)),0,HLOOKUP(F$72,AcEnrollOutcomes,3,FALSE))</f>
        <v>0</v>
      </c>
      <c r="R73" s="244"/>
      <c r="S73" s="232"/>
    </row>
    <row r="74" spans="1:19" ht="25.5">
      <c r="A74" s="298" t="s">
        <v>196</v>
      </c>
      <c r="B74" s="272">
        <f>IF(ISERROR(HLOOKUP(B$72,AcEnrollOutcomes,1,FALSE)),0,HLOOKUP(B$72,AcEnrollOutcomes,4,FALSE))</f>
        <v>0</v>
      </c>
      <c r="C74" s="273">
        <f>IF(ISERROR(HLOOKUP(C$72,AcEnrollOutcomes,1,FALSE)),0,HLOOKUP(C$72,AcEnrollOutcomes,4,FALSE))</f>
        <v>0</v>
      </c>
      <c r="D74" s="273">
        <f>IF(ISERROR(HLOOKUP(D$72,AcEnrollOutcomes,1,FALSE)),0,HLOOKUP(D$72,AcEnrollOutcomes,4,FALSE))</f>
        <v>0</v>
      </c>
      <c r="E74" s="273">
        <f>IF(ISERROR(HLOOKUP(E$72,AcEnrollOutcomes,1,FALSE)),0,HLOOKUP(E$72,AcEnrollOutcomes,4,FALSE))</f>
        <v>0</v>
      </c>
      <c r="F74" s="274">
        <f>IF(ISERROR(HLOOKUP(F$72,AcEnrollOutcomes,1,FALSE)),0,HLOOKUP(F$72,AcEnrollOutcomes,4,FALSE))</f>
        <v>0</v>
      </c>
      <c r="R74" s="244"/>
      <c r="S74" s="232"/>
    </row>
    <row r="75" spans="1:19" ht="25.5">
      <c r="A75" s="298" t="s">
        <v>197</v>
      </c>
      <c r="B75" s="272">
        <f>IF(ISERROR(HLOOKUP(B$72,AcEnrollOutcomes,1,FALSE)),0,HLOOKUP(B$72,AcEnrollOutcomes,5,FALSE))</f>
        <v>0</v>
      </c>
      <c r="C75" s="273">
        <f>IF(ISERROR(HLOOKUP(C$72,AcEnrollOutcomes,1,FALSE)),0,HLOOKUP(C$72,AcEnrollOutcomes,5,FALSE))</f>
        <v>0</v>
      </c>
      <c r="D75" s="273">
        <f>IF(ISERROR(HLOOKUP(D$72,AcEnrollOutcomes,1,FALSE)),0,HLOOKUP(D$72,AcEnrollOutcomes,5,FALSE))</f>
        <v>0</v>
      </c>
      <c r="E75" s="273">
        <f>IF(ISERROR(HLOOKUP(E$72,AcEnrollOutcomes,1,FALSE)),0,HLOOKUP(E$72,AcEnrollOutcomes,5,FALSE))</f>
        <v>0</v>
      </c>
      <c r="F75" s="274">
        <f>IF(ISERROR(HLOOKUP(F$72,AcEnrollOutcomes,1,FALSE)),0,HLOOKUP(F$72,AcEnrollOutcomes,5,FALSE))</f>
        <v>0</v>
      </c>
      <c r="R75" s="244"/>
      <c r="S75" s="232"/>
    </row>
    <row r="76" spans="1:19" ht="12.75">
      <c r="A76" s="298" t="s">
        <v>198</v>
      </c>
      <c r="B76" s="272">
        <f>IF(ISERROR(HLOOKUP(B$72,AcEnrollOutcomes,1,FALSE)),0,HLOOKUP(B$72,AcEnrollOutcomes,6,FALSE))</f>
        <v>0</v>
      </c>
      <c r="C76" s="273">
        <f>IF(ISERROR(HLOOKUP(C$72,AcEnrollOutcomes,1,FALSE)),0,HLOOKUP(C$72,AcEnrollOutcomes,6,FALSE))</f>
        <v>0</v>
      </c>
      <c r="D76" s="273">
        <f>IF(ISERROR(HLOOKUP(D$72,AcEnrollOutcomes,1,FALSE)),0,HLOOKUP(D$72,AcEnrollOutcomes,6,FALSE))</f>
        <v>0</v>
      </c>
      <c r="E76" s="273">
        <f>IF(ISERROR(HLOOKUP(E$72,AcEnrollOutcomes,1,FALSE)),0,HLOOKUP(E$72,AcEnrollOutcomes,6,FALSE))</f>
        <v>0</v>
      </c>
      <c r="F76" s="274">
        <f>IF(ISERROR(HLOOKUP(F$72,AcEnrollOutcomes,1,FALSE)),0,HLOOKUP(F$72,AcEnrollOutcomes,6,FALSE))</f>
        <v>0</v>
      </c>
      <c r="R76" s="244"/>
      <c r="S76" s="232"/>
    </row>
    <row r="77" spans="1:19" ht="25.5">
      <c r="A77" s="298" t="s">
        <v>199</v>
      </c>
      <c r="B77" s="272">
        <f>IF(ISERROR(HLOOKUP(B$72,AcEnrollOutcomes,1,FALSE)),0,HLOOKUP(B$72,AcEnrollOutcomes,7,FALSE))</f>
        <v>0</v>
      </c>
      <c r="C77" s="273">
        <f>IF(ISERROR(HLOOKUP(C$72,AcEnrollOutcomes,1,FALSE)),0,HLOOKUP(C$72,AcEnrollOutcomes,7,FALSE))</f>
        <v>0</v>
      </c>
      <c r="D77" s="273">
        <f>IF(ISERROR(HLOOKUP(D$72,AcEnrollOutcomes,1,FALSE)),0,HLOOKUP(D$72,AcEnrollOutcomes,7,FALSE))</f>
        <v>0</v>
      </c>
      <c r="E77" s="273">
        <f>IF(ISERROR(HLOOKUP(E$72,AcEnrollOutcomes,1,FALSE)),0,HLOOKUP(E$72,AcEnrollOutcomes,7,FALSE))</f>
        <v>0</v>
      </c>
      <c r="F77" s="274">
        <f>IF(ISERROR(HLOOKUP(F$72,AcEnrollOutcomes,1,FALSE)),0,HLOOKUP(F$72,AcEnrollOutcomes,7,FALSE))</f>
        <v>0</v>
      </c>
      <c r="R77" s="244"/>
      <c r="S77" s="232"/>
    </row>
    <row r="78" spans="1:19" ht="25.5">
      <c r="A78" s="298" t="s">
        <v>202</v>
      </c>
      <c r="B78" s="272">
        <f>IF(ISERROR(HLOOKUP(B$72,AcEnrollOutcomes,1,FALSE)),0,HLOOKUP(B$72,AcEnrollOutcomes,8,FALSE))</f>
        <v>0</v>
      </c>
      <c r="C78" s="273">
        <f>IF(ISERROR(HLOOKUP(C$72,AcEnrollOutcomes,1,FALSE)),0,HLOOKUP(C$72,AcEnrollOutcomes,8,FALSE))</f>
        <v>0</v>
      </c>
      <c r="D78" s="273">
        <f>IF(ISERROR(HLOOKUP(D$72,AcEnrollOutcomes,1,FALSE)),0,HLOOKUP(D$72,AcEnrollOutcomes,8,FALSE))</f>
        <v>0</v>
      </c>
      <c r="E78" s="273">
        <f>IF(ISERROR(HLOOKUP(E$72,AcEnrollOutcomes,1,FALSE)),0,HLOOKUP(E$72,AcEnrollOutcomes,8,FALSE))</f>
        <v>0</v>
      </c>
      <c r="F78" s="274">
        <f>IF(ISERROR(HLOOKUP(F$72,AcEnrollOutcomes,1,FALSE)),0,HLOOKUP(F$72,AcEnrollOutcomes,8,FALSE))</f>
        <v>0</v>
      </c>
      <c r="R78" s="244"/>
      <c r="S78" s="232"/>
    </row>
    <row r="79" spans="1:19" ht="25.5">
      <c r="A79" s="299" t="s">
        <v>200</v>
      </c>
      <c r="B79" s="272">
        <f>IF(ISERROR(HLOOKUP(B$72,AcEnrollOutcomes,1,FALSE)),0,HLOOKUP(B$72,AcEnrollOutcomes,9,FALSE))</f>
        <v>0</v>
      </c>
      <c r="C79" s="273">
        <f>IF(ISERROR(HLOOKUP(C$72,AcEnrollOutcomes,1,FALSE)),0,HLOOKUP(C$72,AcEnrollOutcomes,9,FALSE))</f>
        <v>0</v>
      </c>
      <c r="D79" s="273">
        <f>IF(ISERROR(HLOOKUP(D$72,AcEnrollOutcomes,1,FALSE)),0,HLOOKUP(D$72,AcEnrollOutcomes,9,FALSE))</f>
        <v>0</v>
      </c>
      <c r="E79" s="273">
        <f>IF(ISERROR(HLOOKUP(E$72,AcEnrollOutcomes,1,FALSE)),0,HLOOKUP(E$72,AcEnrollOutcomes,9,FALSE))</f>
        <v>0</v>
      </c>
      <c r="F79" s="274">
        <f>IF(ISERROR(HLOOKUP(F$72,AcEnrollOutcomes,1,FALSE)),0,HLOOKUP(F$72,AcEnrollOutcomes,9,FALSE))</f>
        <v>0</v>
      </c>
      <c r="R79" s="244"/>
      <c r="S79" s="232"/>
    </row>
    <row r="80" spans="1:19" ht="13.5" thickBot="1">
      <c r="A80" s="300" t="s">
        <v>201</v>
      </c>
      <c r="B80" s="278">
        <f>IF(ISERROR(HLOOKUP(B$72,AcEnrollOutcomes,1,FALSE)),0,HLOOKUP(B$72,AcEnrollOutcomes,10,FALSE))</f>
        <v>0</v>
      </c>
      <c r="C80" s="279">
        <f>IF(ISERROR(HLOOKUP(C$72,AcEnrollOutcomes,1,FALSE)),0,HLOOKUP(C$72,AcEnrollOutcomes,10,FALSE))</f>
        <v>0</v>
      </c>
      <c r="D80" s="279">
        <f>IF(ISERROR(HLOOKUP(D$72,AcEnrollOutcomes,1,FALSE)),0,HLOOKUP(D$72,AcEnrollOutcomes,10,FALSE))</f>
        <v>0</v>
      </c>
      <c r="E80" s="279">
        <f>IF(ISERROR(HLOOKUP(E$72,AcEnrollOutcomes,1,FALSE)),0,HLOOKUP(E$72,AcEnrollOutcomes,10,FALSE))</f>
        <v>0</v>
      </c>
      <c r="F80" s="280">
        <f>IF(ISERROR(HLOOKUP(F$72,AcEnrollOutcomes,1,FALSE)),0,HLOOKUP(F$72,AcEnrollOutcomes,10,FALSE))</f>
        <v>0</v>
      </c>
      <c r="R80" s="244"/>
      <c r="S80" s="232"/>
    </row>
    <row r="81" spans="18:19" ht="13.5" thickBot="1">
      <c r="R81" s="244"/>
      <c r="S81" s="232"/>
    </row>
    <row r="82" spans="1:19" ht="36.75" thickBot="1">
      <c r="A82" s="243" t="s">
        <v>125</v>
      </c>
      <c r="B82" s="249" t="s">
        <v>12</v>
      </c>
      <c r="C82" s="251" t="s">
        <v>13</v>
      </c>
      <c r="D82" s="251" t="s">
        <v>14</v>
      </c>
      <c r="E82" s="251" t="s">
        <v>15</v>
      </c>
      <c r="F82" s="251" t="s">
        <v>16</v>
      </c>
      <c r="R82" s="244"/>
      <c r="S82" s="232"/>
    </row>
    <row r="83" spans="1:19" ht="51">
      <c r="A83" s="265" t="s">
        <v>225</v>
      </c>
      <c r="B83" s="269">
        <f>IF(ISERROR(HLOOKUP(B$82,AcPerformance,1,FALSE)),0,HLOOKUP(B$82,AcPerformance,4,FALSE))</f>
        <v>0</v>
      </c>
      <c r="C83" s="270">
        <f>IF(ISERROR(HLOOKUP(C$82,AcPerformance,1,FALSE)),0,HLOOKUP(C$82,AcPerformance,4,FALSE))</f>
        <v>0</v>
      </c>
      <c r="D83" s="270">
        <f>IF(ISERROR(HLOOKUP(D$82,AcPerformance,1,FALSE)),0,HLOOKUP(D$82,AcPerformance,4,FALSE))</f>
        <v>0</v>
      </c>
      <c r="E83" s="270">
        <f>IF(ISERROR(HLOOKUP(E$82,AcPerformance,1,FALSE)),0,HLOOKUP(E$82,AcPerformance,4,FALSE))</f>
        <v>0</v>
      </c>
      <c r="F83" s="271">
        <f>IF(ISERROR(HLOOKUP(F$82,AcPerformance,1,FALSE)),0,HLOOKUP(F$82,AcPerformance,4,FALSE))</f>
        <v>0</v>
      </c>
      <c r="R83" s="244"/>
      <c r="S83" s="232"/>
    </row>
    <row r="84" spans="1:19" ht="51" customHeight="1">
      <c r="A84" s="296" t="s">
        <v>226</v>
      </c>
      <c r="B84" s="272">
        <f>IF(ISERROR(HLOOKUP(B$82,AcPerformance,1,FALSE)),0,HLOOKUP(B$82,AcPerformance,5,FALSE))</f>
        <v>0</v>
      </c>
      <c r="C84" s="273">
        <f>IF(ISERROR(HLOOKUP(C$82,AcPerformance,1,FALSE)),0,HLOOKUP(C$82,AcPerformance,5,FALSE))</f>
        <v>0</v>
      </c>
      <c r="D84" s="273">
        <f>IF(ISERROR(HLOOKUP(D$82,AcPerformance,1,FALSE)),0,HLOOKUP(D$82,AcPerformance,5,FALSE))</f>
        <v>0</v>
      </c>
      <c r="E84" s="273">
        <f>IF(ISERROR(HLOOKUP(E$82,AcPerformance,1,FALSE)),0,HLOOKUP(E$82,AcPerformance,5,FALSE))</f>
        <v>0</v>
      </c>
      <c r="F84" s="274">
        <f>IF(ISERROR(HLOOKUP(F$82,AcPerformance,1,FALSE)),0,HLOOKUP(F$82,AcPerformance,5,FALSE))</f>
        <v>0</v>
      </c>
      <c r="R84" s="244"/>
      <c r="S84" s="232"/>
    </row>
    <row r="85" spans="1:19" ht="51" customHeight="1">
      <c r="A85" s="296" t="s">
        <v>227</v>
      </c>
      <c r="B85" s="272">
        <f>IF(ISERROR(HLOOKUP(B$82,AcPerformance,1,FALSE)),0,HLOOKUP(B$82,AcPerformance,6,FALSE))</f>
        <v>0</v>
      </c>
      <c r="C85" s="273">
        <f>IF(ISERROR(HLOOKUP(C$82,AcPerformance,1,FALSE)),0,HLOOKUP(C$82,AcPerformance,6,FALSE))</f>
        <v>0</v>
      </c>
      <c r="D85" s="273">
        <f>IF(ISERROR(HLOOKUP(D$82,AcPerformance,1,FALSE)),0,HLOOKUP(D$82,AcPerformance,6,FALSE))</f>
        <v>0</v>
      </c>
      <c r="E85" s="273">
        <f>IF(ISERROR(HLOOKUP(E$82,AcPerformance,1,FALSE)),0,HLOOKUP(E$82,AcPerformance,6,FALSE))</f>
        <v>0</v>
      </c>
      <c r="F85" s="274">
        <f>IF(ISERROR(HLOOKUP(F$82,AcPerformance,1,FALSE)),0,HLOOKUP(F$82,AcPerformance,6,FALSE))</f>
        <v>0</v>
      </c>
      <c r="R85" s="244"/>
      <c r="S85" s="232"/>
    </row>
    <row r="86" spans="1:19" ht="51" customHeight="1" thickBot="1">
      <c r="A86" s="297" t="s">
        <v>228</v>
      </c>
      <c r="B86" s="278">
        <f>IF(ISERROR(HLOOKUP(B$82,AcPerformance,1,FALSE)),0,HLOOKUP(B$82,AcPerformance,7,FALSE))</f>
        <v>0</v>
      </c>
      <c r="C86" s="279">
        <f>IF(ISERROR(HLOOKUP(C$82,AcPerformance,1,FALSE)),0,HLOOKUP(C$82,AcPerformance,7,FALSE))</f>
        <v>0</v>
      </c>
      <c r="D86" s="279">
        <f>IF(ISERROR(HLOOKUP(D$82,AcPerformance,1,FALSE)),0,HLOOKUP(D$82,AcPerformance,7,FALSE))</f>
        <v>0</v>
      </c>
      <c r="E86" s="279">
        <f>IF(ISERROR(HLOOKUP(E$82,AcPerformance,1,FALSE)),0,HLOOKUP(E$82,AcPerformance,7,FALSE))</f>
        <v>0</v>
      </c>
      <c r="F86" s="280">
        <f>IF(ISERROR(HLOOKUP(F$82,AcPerformance,1,FALSE)),0,HLOOKUP(F$82,AcPerformance,7,FALSE))</f>
        <v>0</v>
      </c>
      <c r="R86" s="244"/>
      <c r="S86" s="232"/>
    </row>
    <row r="87" ht="13.5" thickBot="1">
      <c r="E87" s="244"/>
    </row>
    <row r="88" spans="1:19" ht="36.75" thickBot="1">
      <c r="A88" s="243" t="s">
        <v>126</v>
      </c>
      <c r="B88" s="249" t="s">
        <v>36</v>
      </c>
      <c r="C88" s="251" t="s">
        <v>37</v>
      </c>
      <c r="D88" s="251" t="s">
        <v>38</v>
      </c>
      <c r="E88" s="251" t="s">
        <v>135</v>
      </c>
      <c r="F88" s="251" t="s">
        <v>39</v>
      </c>
      <c r="R88" s="244"/>
      <c r="S88" s="232"/>
    </row>
    <row r="89" spans="1:19" ht="51">
      <c r="A89" s="265" t="s">
        <v>225</v>
      </c>
      <c r="B89" s="269">
        <f>IF(ISERROR(HLOOKUP(B$88,AcPerformance,1,FALSE)),0,HLOOKUP(B$88,AcPerformance,4,FALSE))</f>
        <v>0</v>
      </c>
      <c r="C89" s="270">
        <f>IF(ISERROR(HLOOKUP(C$88,AcPerformance,1,FALSE)),0,HLOOKUP(C$88,AcPerformance,4,FALSE))</f>
        <v>0</v>
      </c>
      <c r="D89" s="270">
        <f>IF(ISERROR(HLOOKUP(D$88,AcPerformance,1,FALSE)),0,HLOOKUP(D$88,AcPerformance,4,FALSE))</f>
        <v>0</v>
      </c>
      <c r="E89" s="270">
        <f>IF(ISERROR(HLOOKUP(E$88,AcPerformance,1,FALSE)),0,HLOOKUP(E$88,AcPerformance,4,FALSE))</f>
        <v>0</v>
      </c>
      <c r="F89" s="271">
        <f>IF(ISERROR(HLOOKUP(F$88,AcPerformance,1,FALSE)),0,HLOOKUP(F$88,AcPerformance,4,FALSE))</f>
        <v>0</v>
      </c>
      <c r="R89" s="244"/>
      <c r="S89" s="232"/>
    </row>
    <row r="90" spans="1:19" ht="51">
      <c r="A90" s="296" t="s">
        <v>226</v>
      </c>
      <c r="B90" s="272">
        <f>IF(ISERROR(HLOOKUP(B$88,AcPerformance,1,FALSE)),0,HLOOKUP(B$88,AcPerformance,5,FALSE))</f>
        <v>0</v>
      </c>
      <c r="C90" s="273">
        <f>IF(ISERROR(HLOOKUP(C$88,AcPerformance,1,FALSE)),0,HLOOKUP(C$88,AcPerformance,5,FALSE))</f>
        <v>0</v>
      </c>
      <c r="D90" s="273">
        <f>IF(ISERROR(HLOOKUP(D$88,AcPerformance,1,FALSE)),0,HLOOKUP(D$88,AcPerformance,5,FALSE))</f>
        <v>0</v>
      </c>
      <c r="E90" s="273">
        <f>IF(ISERROR(HLOOKUP(E$88,AcPerformance,1,FALSE)),0,HLOOKUP(E$88,AcPerformance,5,FALSE))</f>
        <v>0</v>
      </c>
      <c r="F90" s="274">
        <f>IF(ISERROR(HLOOKUP(F$88,AcPerformance,1,FALSE)),0,HLOOKUP(F$88,AcPerformance,5,FALSE))</f>
        <v>0</v>
      </c>
      <c r="R90" s="244"/>
      <c r="S90" s="232"/>
    </row>
    <row r="91" spans="1:19" ht="51">
      <c r="A91" s="296" t="s">
        <v>227</v>
      </c>
      <c r="B91" s="272">
        <f>IF(ISERROR(HLOOKUP(B$88,AcPerformance,1,FALSE)),0,HLOOKUP(B$88,AcPerformance,6,FALSE))</f>
        <v>0</v>
      </c>
      <c r="C91" s="273">
        <f>IF(ISERROR(HLOOKUP(C$88,AcPerformance,1,FALSE)),0,HLOOKUP(C$88,AcPerformance,6,FALSE))</f>
        <v>0</v>
      </c>
      <c r="D91" s="273">
        <f>IF(ISERROR(HLOOKUP(D$88,AcPerformance,1,FALSE)),0,HLOOKUP(D$88,AcPerformance,6,FALSE))</f>
        <v>0</v>
      </c>
      <c r="E91" s="273">
        <f>IF(ISERROR(HLOOKUP(E$88,AcPerformance,1,FALSE)),0,HLOOKUP(E$88,AcPerformance,6,FALSE))</f>
        <v>0</v>
      </c>
      <c r="F91" s="274">
        <f>IF(ISERROR(HLOOKUP(F$88,AcPerformance,1,FALSE)),0,HLOOKUP(F$88,AcPerformance,6,FALSE))</f>
        <v>0</v>
      </c>
      <c r="R91" s="244"/>
      <c r="S91" s="232"/>
    </row>
    <row r="92" spans="1:19" ht="51.75" thickBot="1">
      <c r="A92" s="297" t="s">
        <v>228</v>
      </c>
      <c r="B92" s="278">
        <f>IF(ISERROR(HLOOKUP(B$88,AcPerformance,1,FALSE)),0,HLOOKUP(B$88,AcPerformance,7,FALSE))</f>
        <v>0</v>
      </c>
      <c r="C92" s="279">
        <f>IF(ISERROR(HLOOKUP(C$88,AcPerformance,1,FALSE)),0,HLOOKUP(C$88,AcPerformance,7,FALSE))</f>
        <v>0</v>
      </c>
      <c r="D92" s="279">
        <f>IF(ISERROR(HLOOKUP(D$88,AcPerformance,1,FALSE)),0,HLOOKUP(D$88,AcPerformance,7,FALSE))</f>
        <v>0</v>
      </c>
      <c r="E92" s="279">
        <f>IF(ISERROR(HLOOKUP(E$88,AcPerformance,1,FALSE)),0,HLOOKUP(E$88,AcPerformance,7,FALSE))</f>
        <v>0</v>
      </c>
      <c r="F92" s="280">
        <f>IF(ISERROR(HLOOKUP(F$88,AcPerformance,1,FALSE)),0,HLOOKUP(F$88,AcPerformance,7,FALSE))</f>
        <v>0</v>
      </c>
      <c r="R92" s="244"/>
      <c r="S92" s="232"/>
    </row>
    <row r="93" ht="12.75"/>
    <row r="94" ht="12.75" hidden="1"/>
    <row r="95" ht="12.75" hidden="1"/>
    <row r="96" ht="12.75" hidden="1"/>
    <row r="97" ht="12.75" hidden="1"/>
    <row r="98" ht="12.75" hidden="1"/>
    <row r="99" ht="12.75" hidden="1"/>
    <row r="100" ht="12.75" hidden="1"/>
    <row r="101" ht="12.75" hidden="1"/>
  </sheetData>
  <sheetProtection sheet="1" selectLockedCells="1"/>
  <mergeCells count="5">
    <mergeCell ref="B12:G13"/>
    <mergeCell ref="B4:G5"/>
    <mergeCell ref="B6:G7"/>
    <mergeCell ref="B8:G9"/>
    <mergeCell ref="B10:G11"/>
  </mergeCells>
  <printOptions/>
  <pageMargins left="0.75" right="0.75" top="0.25" bottom="0.25" header="0.5" footer="0.5"/>
  <pageSetup horizontalDpi="600" verticalDpi="600" orientation="portrait" scale="85" r:id="rId1"/>
  <rowBreaks count="2" manualBreakCount="2">
    <brk id="56" max="5" man="1"/>
    <brk id="8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 Kerem</dc:creator>
  <cp:keywords/>
  <dc:description/>
  <cp:lastModifiedBy>Burks, Lisa</cp:lastModifiedBy>
  <cp:lastPrinted>2013-08-27T15:36:46Z</cp:lastPrinted>
  <dcterms:created xsi:type="dcterms:W3CDTF">2007-10-10T17:18:34Z</dcterms:created>
  <dcterms:modified xsi:type="dcterms:W3CDTF">2015-10-15T18:52:32Z</dcterms:modified>
  <cp:category/>
  <cp:version/>
  <cp:contentType/>
  <cp:contentStatus/>
</cp:coreProperties>
</file>