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H:\Financial &amp; Administrative Services\COVID Relief Funds\USED-APR-Data Collection\Workbook\Year 5\"/>
    </mc:Choice>
  </mc:AlternateContent>
  <xr:revisionPtr revIDLastSave="0" documentId="13_ncr:1_{D747827C-101B-45A7-AE8C-8C7A5F72EAD5}" xr6:coauthVersionLast="47" xr6:coauthVersionMax="47" xr10:uidLastSave="{00000000-0000-0000-0000-000000000000}"/>
  <bookViews>
    <workbookView xWindow="57480" yWindow="-120" windowWidth="29040" windowHeight="15840" tabRatio="827" xr2:uid="{00000000-000D-0000-FFFF-FFFF00000000}"/>
  </bookViews>
  <sheets>
    <sheet name="Instructions Summary" sheetId="17" r:id="rId1"/>
    <sheet name="Concordance" sheetId="16" state="hidden" r:id="rId2"/>
    <sheet name="Sheet2" sheetId="31" state="hidden" r:id="rId3"/>
    <sheet name="Sheet3" sheetId="32" state="hidden" r:id="rId4"/>
    <sheet name="3.d3 20% Set Aside Activities" sheetId="25" r:id="rId5"/>
    <sheet name="3.b1 ESSER Expenditures" sheetId="1" r:id="rId6"/>
    <sheet name="3.b2 ESSER Activities " sheetId="26" r:id="rId7"/>
    <sheet name="3.b4 Planned Uses Rem ESSER II" sheetId="8" r:id="rId8"/>
    <sheet name="3.b5 Planned Uses Rem ESSER III" sheetId="9" r:id="rId9"/>
    <sheet name="3.b6 Maint Safe In-Person Inst" sheetId="10" r:id="rId10"/>
    <sheet name="3.b7 Internet Access" sheetId="12" r:id="rId11"/>
    <sheet name="3.b8 Reengaging Students" sheetId="13" r:id="rId12"/>
    <sheet name="3.b10 Hiring and Retention " sheetId="27" r:id="rId13"/>
    <sheet name="3.c Allocation of Resources" sheetId="11" r:id="rId14"/>
    <sheet name="4.b1 Activities by Subpop." sheetId="28" r:id="rId15"/>
    <sheet name="4.c1 Access to Select Staff" sheetId="29" r:id="rId16"/>
    <sheet name="5.a FTE Positions" sheetId="14" r:id="rId17"/>
  </sheets>
  <definedNames>
    <definedName name="_xlnm._FilterDatabase" localSheetId="13" hidden="1">'3.c Allocation of Resources'!$B$12:$D$21</definedName>
    <definedName name="_xlnm._FilterDatabase" localSheetId="4" hidden="1">'3.d3 20% Set Aside Activities'!$B$11:$D$26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 i="16" l="1"/>
  <c r="M11" i="16"/>
  <c r="M19" i="16"/>
  <c r="M27" i="16"/>
  <c r="M35" i="16"/>
  <c r="M43" i="16"/>
  <c r="M51" i="16"/>
  <c r="M59" i="16"/>
  <c r="M67" i="16"/>
  <c r="M75" i="16"/>
  <c r="M83" i="16"/>
  <c r="M91" i="16"/>
  <c r="M99" i="16"/>
  <c r="M107" i="16"/>
  <c r="M115" i="16"/>
  <c r="M123" i="16"/>
  <c r="M131" i="16"/>
  <c r="M139" i="16"/>
  <c r="M147" i="16"/>
  <c r="M155" i="16"/>
  <c r="M163" i="16"/>
  <c r="M171" i="16"/>
  <c r="M179" i="16"/>
  <c r="M187" i="16"/>
  <c r="M195" i="16"/>
  <c r="M203" i="16"/>
  <c r="M211" i="16"/>
  <c r="M219" i="16"/>
  <c r="M227" i="16"/>
  <c r="M235" i="16"/>
  <c r="M243" i="16"/>
  <c r="M251" i="16"/>
  <c r="M259" i="16"/>
  <c r="M267" i="16"/>
  <c r="M275" i="16"/>
  <c r="M283" i="16"/>
  <c r="M291" i="16"/>
  <c r="M299" i="16"/>
  <c r="M307" i="16"/>
  <c r="M315" i="16"/>
  <c r="M323" i="16"/>
  <c r="M331" i="16"/>
  <c r="M339" i="16"/>
  <c r="M347" i="16"/>
  <c r="M355" i="16"/>
  <c r="M363" i="16"/>
  <c r="M371" i="16"/>
  <c r="M379" i="16"/>
  <c r="M387" i="16"/>
  <c r="M395" i="16"/>
  <c r="M403" i="16"/>
  <c r="M411" i="16"/>
  <c r="M419" i="16"/>
  <c r="M427" i="16"/>
  <c r="M435" i="16"/>
  <c r="M443" i="16"/>
  <c r="M451" i="16"/>
  <c r="M459" i="16"/>
  <c r="M467" i="16"/>
  <c r="M475" i="16"/>
  <c r="M483" i="16"/>
  <c r="M491" i="16"/>
  <c r="M499" i="16"/>
  <c r="M507" i="16"/>
  <c r="M515" i="16"/>
  <c r="M523" i="16"/>
  <c r="M531" i="16"/>
  <c r="M539" i="16"/>
  <c r="M6" i="16"/>
  <c r="M14" i="16"/>
  <c r="M22" i="16"/>
  <c r="M30" i="16"/>
  <c r="M38" i="16"/>
  <c r="M46" i="16"/>
  <c r="M54" i="16"/>
  <c r="M62" i="16"/>
  <c r="M70" i="16"/>
  <c r="M78" i="16"/>
  <c r="M86" i="16"/>
  <c r="M94" i="16"/>
  <c r="M102" i="16"/>
  <c r="M110" i="16"/>
  <c r="M118" i="16"/>
  <c r="M126" i="16"/>
  <c r="M134" i="16"/>
  <c r="M142" i="16"/>
  <c r="M150" i="16"/>
  <c r="M158" i="16"/>
  <c r="M166" i="16"/>
  <c r="M174" i="16"/>
  <c r="M182" i="16"/>
  <c r="M190" i="16"/>
  <c r="M198" i="16"/>
  <c r="M206" i="16"/>
  <c r="M214" i="16"/>
  <c r="M222" i="16"/>
  <c r="M230" i="16"/>
  <c r="M238" i="16"/>
  <c r="M246" i="16"/>
  <c r="M254" i="16"/>
  <c r="M262" i="16"/>
  <c r="M270" i="16"/>
  <c r="M278" i="16"/>
  <c r="M286" i="16"/>
  <c r="M294" i="16"/>
  <c r="M302" i="16"/>
  <c r="M310" i="16"/>
  <c r="M318" i="16"/>
  <c r="M326" i="16"/>
  <c r="M334" i="16"/>
  <c r="M342" i="16"/>
  <c r="M350" i="16"/>
  <c r="M358" i="16"/>
  <c r="M366" i="16"/>
  <c r="M374" i="16"/>
  <c r="M382" i="16"/>
  <c r="M390" i="16"/>
  <c r="M398" i="16"/>
  <c r="M406" i="16"/>
  <c r="M414" i="16"/>
  <c r="M422" i="16"/>
  <c r="M430" i="16"/>
  <c r="M438" i="16"/>
  <c r="M446" i="16"/>
  <c r="M454" i="16"/>
  <c r="M462" i="16"/>
  <c r="M470" i="16"/>
  <c r="M478" i="16"/>
  <c r="M486" i="16"/>
  <c r="M494" i="16"/>
  <c r="M502" i="16"/>
  <c r="M510" i="16"/>
  <c r="M518" i="16"/>
  <c r="M526" i="16"/>
  <c r="M534" i="16"/>
  <c r="M542" i="16"/>
  <c r="M550" i="16"/>
  <c r="L3" i="16"/>
  <c r="L11" i="16"/>
  <c r="L19" i="16"/>
  <c r="L27" i="16"/>
  <c r="L35" i="16"/>
  <c r="L43" i="16"/>
  <c r="L51" i="16"/>
  <c r="L59" i="16"/>
  <c r="L67" i="16"/>
  <c r="L75" i="16"/>
  <c r="L83" i="16"/>
  <c r="L91" i="16"/>
  <c r="L99" i="16"/>
  <c r="L107" i="16"/>
  <c r="L115" i="16"/>
  <c r="L123" i="16"/>
  <c r="M7" i="16"/>
  <c r="M15" i="16"/>
  <c r="M23" i="16"/>
  <c r="M31" i="16"/>
  <c r="M39" i="16"/>
  <c r="M47" i="16"/>
  <c r="M55" i="16"/>
  <c r="M63" i="16"/>
  <c r="M71" i="16"/>
  <c r="M79" i="16"/>
  <c r="M87" i="16"/>
  <c r="M95" i="16"/>
  <c r="M103" i="16"/>
  <c r="M111" i="16"/>
  <c r="M119" i="16"/>
  <c r="M127" i="16"/>
  <c r="M135" i="16"/>
  <c r="M143" i="16"/>
  <c r="M151" i="16"/>
  <c r="M159" i="16"/>
  <c r="M167" i="16"/>
  <c r="M175" i="16"/>
  <c r="M183" i="16"/>
  <c r="M191" i="16"/>
  <c r="M199" i="16"/>
  <c r="M207" i="16"/>
  <c r="M215" i="16"/>
  <c r="M223" i="16"/>
  <c r="M231" i="16"/>
  <c r="M239" i="16"/>
  <c r="M247" i="16"/>
  <c r="M255" i="16"/>
  <c r="M263" i="16"/>
  <c r="M271" i="16"/>
  <c r="M279" i="16"/>
  <c r="M287" i="16"/>
  <c r="M295" i="16"/>
  <c r="M303" i="16"/>
  <c r="M311" i="16"/>
  <c r="M319" i="16"/>
  <c r="M327" i="16"/>
  <c r="M335" i="16"/>
  <c r="M343" i="16"/>
  <c r="M351" i="16"/>
  <c r="M359" i="16"/>
  <c r="M367" i="16"/>
  <c r="M375" i="16"/>
  <c r="M383" i="16"/>
  <c r="M391" i="16"/>
  <c r="M399" i="16"/>
  <c r="M407" i="16"/>
  <c r="M415" i="16"/>
  <c r="M423" i="16"/>
  <c r="M431" i="16"/>
  <c r="M439" i="16"/>
  <c r="M447" i="16"/>
  <c r="M455" i="16"/>
  <c r="M463" i="16"/>
  <c r="M471" i="16"/>
  <c r="M479" i="16"/>
  <c r="M487" i="16"/>
  <c r="M495" i="16"/>
  <c r="M503" i="16"/>
  <c r="M511" i="16"/>
  <c r="M519" i="16"/>
  <c r="M527" i="16"/>
  <c r="M535" i="16"/>
  <c r="M543" i="16"/>
  <c r="M551" i="16"/>
  <c r="L4" i="16"/>
  <c r="L12" i="16"/>
  <c r="L20" i="16"/>
  <c r="L28" i="16"/>
  <c r="L36" i="16"/>
  <c r="L44" i="16"/>
  <c r="L52" i="16"/>
  <c r="L60" i="16"/>
  <c r="L68" i="16"/>
  <c r="L76" i="16"/>
  <c r="L84" i="16"/>
  <c r="L92" i="16"/>
  <c r="L100" i="16"/>
  <c r="L108" i="16"/>
  <c r="L116" i="16"/>
  <c r="M8" i="16"/>
  <c r="M16" i="16"/>
  <c r="M24" i="16"/>
  <c r="M32" i="16"/>
  <c r="M40" i="16"/>
  <c r="M48" i="16"/>
  <c r="M56" i="16"/>
  <c r="M64" i="16"/>
  <c r="M72" i="16"/>
  <c r="M80" i="16"/>
  <c r="M88" i="16"/>
  <c r="M96" i="16"/>
  <c r="M104" i="16"/>
  <c r="M112" i="16"/>
  <c r="M120" i="16"/>
  <c r="M128" i="16"/>
  <c r="M136" i="16"/>
  <c r="M144" i="16"/>
  <c r="M152" i="16"/>
  <c r="M160" i="16"/>
  <c r="M168" i="16"/>
  <c r="M176" i="16"/>
  <c r="M184" i="16"/>
  <c r="M192" i="16"/>
  <c r="M200" i="16"/>
  <c r="M208" i="16"/>
  <c r="M216" i="16"/>
  <c r="M224" i="16"/>
  <c r="M232" i="16"/>
  <c r="M240" i="16"/>
  <c r="M248" i="16"/>
  <c r="M256" i="16"/>
  <c r="M264" i="16"/>
  <c r="M272" i="16"/>
  <c r="M280" i="16"/>
  <c r="M288" i="16"/>
  <c r="M296" i="16"/>
  <c r="M304" i="16"/>
  <c r="M312" i="16"/>
  <c r="M320" i="16"/>
  <c r="M328" i="16"/>
  <c r="M336" i="16"/>
  <c r="M344" i="16"/>
  <c r="M352" i="16"/>
  <c r="M360" i="16"/>
  <c r="M368" i="16"/>
  <c r="M376" i="16"/>
  <c r="M384" i="16"/>
  <c r="M392" i="16"/>
  <c r="M400" i="16"/>
  <c r="M408" i="16"/>
  <c r="M416" i="16"/>
  <c r="M424" i="16"/>
  <c r="M432" i="16"/>
  <c r="M440" i="16"/>
  <c r="M448" i="16"/>
  <c r="M456" i="16"/>
  <c r="M464" i="16"/>
  <c r="M472" i="16"/>
  <c r="M480" i="16"/>
  <c r="M488" i="16"/>
  <c r="M496" i="16"/>
  <c r="M504" i="16"/>
  <c r="M512" i="16"/>
  <c r="M520" i="16"/>
  <c r="M528" i="16"/>
  <c r="M536" i="16"/>
  <c r="M544" i="16"/>
  <c r="M552" i="16"/>
  <c r="L5" i="16"/>
  <c r="L13" i="16"/>
  <c r="L21" i="16"/>
  <c r="M9" i="16"/>
  <c r="M17" i="16"/>
  <c r="M25" i="16"/>
  <c r="M33" i="16"/>
  <c r="M41" i="16"/>
  <c r="M49" i="16"/>
  <c r="M57" i="16"/>
  <c r="M65" i="16"/>
  <c r="M73" i="16"/>
  <c r="M81" i="16"/>
  <c r="M89" i="16"/>
  <c r="M97" i="16"/>
  <c r="M105" i="16"/>
  <c r="M113" i="16"/>
  <c r="M121" i="16"/>
  <c r="M129" i="16"/>
  <c r="M137" i="16"/>
  <c r="M145" i="16"/>
  <c r="M153" i="16"/>
  <c r="M161" i="16"/>
  <c r="M169" i="16"/>
  <c r="M177" i="16"/>
  <c r="M185" i="16"/>
  <c r="M193" i="16"/>
  <c r="M201" i="16"/>
  <c r="M209" i="16"/>
  <c r="M217" i="16"/>
  <c r="M225" i="16"/>
  <c r="M233" i="16"/>
  <c r="M241" i="16"/>
  <c r="M249" i="16"/>
  <c r="M257" i="16"/>
  <c r="M265" i="16"/>
  <c r="M273" i="16"/>
  <c r="M281" i="16"/>
  <c r="M289" i="16"/>
  <c r="M297" i="16"/>
  <c r="M305" i="16"/>
  <c r="M313" i="16"/>
  <c r="M321" i="16"/>
  <c r="M329" i="16"/>
  <c r="M337" i="16"/>
  <c r="M345" i="16"/>
  <c r="M353" i="16"/>
  <c r="M361" i="16"/>
  <c r="M369" i="16"/>
  <c r="M377" i="16"/>
  <c r="M385" i="16"/>
  <c r="M393" i="16"/>
  <c r="M401" i="16"/>
  <c r="M409" i="16"/>
  <c r="M417" i="16"/>
  <c r="M425" i="16"/>
  <c r="M433" i="16"/>
  <c r="M441" i="16"/>
  <c r="M449" i="16"/>
  <c r="M457" i="16"/>
  <c r="M465" i="16"/>
  <c r="M473" i="16"/>
  <c r="M481" i="16"/>
  <c r="M489" i="16"/>
  <c r="M4" i="16"/>
  <c r="M26" i="16"/>
  <c r="M45" i="16"/>
  <c r="M68" i="16"/>
  <c r="M90" i="16"/>
  <c r="M109" i="16"/>
  <c r="M132" i="16"/>
  <c r="M154" i="16"/>
  <c r="M173" i="16"/>
  <c r="M196" i="16"/>
  <c r="M218" i="16"/>
  <c r="M237" i="16"/>
  <c r="M260" i="16"/>
  <c r="M282" i="16"/>
  <c r="M301" i="16"/>
  <c r="M324" i="16"/>
  <c r="M346" i="16"/>
  <c r="M365" i="16"/>
  <c r="M388" i="16"/>
  <c r="M410" i="16"/>
  <c r="M429" i="16"/>
  <c r="M452" i="16"/>
  <c r="M474" i="16"/>
  <c r="M493" i="16"/>
  <c r="M509" i="16"/>
  <c r="M525" i="16"/>
  <c r="M541" i="16"/>
  <c r="M555" i="16"/>
  <c r="L14" i="16"/>
  <c r="L25" i="16"/>
  <c r="L37" i="16"/>
  <c r="L47" i="16"/>
  <c r="L57" i="16"/>
  <c r="L69" i="16"/>
  <c r="L79" i="16"/>
  <c r="L89" i="16"/>
  <c r="L101" i="16"/>
  <c r="L111" i="16"/>
  <c r="L121" i="16"/>
  <c r="L130" i="16"/>
  <c r="L138" i="16"/>
  <c r="L146" i="16"/>
  <c r="L154" i="16"/>
  <c r="L162" i="16"/>
  <c r="L170" i="16"/>
  <c r="L178" i="16"/>
  <c r="L186" i="16"/>
  <c r="L194" i="16"/>
  <c r="L202" i="16"/>
  <c r="L210" i="16"/>
  <c r="L218" i="16"/>
  <c r="L226" i="16"/>
  <c r="L234" i="16"/>
  <c r="L242" i="16"/>
  <c r="L250" i="16"/>
  <c r="L258" i="16"/>
  <c r="L266" i="16"/>
  <c r="L274" i="16"/>
  <c r="L282" i="16"/>
  <c r="L290" i="16"/>
  <c r="L298" i="16"/>
  <c r="L306" i="16"/>
  <c r="L314" i="16"/>
  <c r="L322" i="16"/>
  <c r="L330" i="16"/>
  <c r="L338" i="16"/>
  <c r="L346" i="16"/>
  <c r="L354" i="16"/>
  <c r="L362" i="16"/>
  <c r="L370" i="16"/>
  <c r="L378" i="16"/>
  <c r="L386" i="16"/>
  <c r="L394" i="16"/>
  <c r="L402" i="16"/>
  <c r="L410" i="16"/>
  <c r="L418" i="16"/>
  <c r="L426" i="16"/>
  <c r="L434" i="16"/>
  <c r="L442" i="16"/>
  <c r="M5" i="16"/>
  <c r="M28" i="16"/>
  <c r="M50" i="16"/>
  <c r="M69" i="16"/>
  <c r="M92" i="16"/>
  <c r="M114" i="16"/>
  <c r="M133" i="16"/>
  <c r="M156" i="16"/>
  <c r="M178" i="16"/>
  <c r="M197" i="16"/>
  <c r="M220" i="16"/>
  <c r="M242" i="16"/>
  <c r="M261" i="16"/>
  <c r="M284" i="16"/>
  <c r="M306" i="16"/>
  <c r="M325" i="16"/>
  <c r="M348" i="16"/>
  <c r="M370" i="16"/>
  <c r="M389" i="16"/>
  <c r="M412" i="16"/>
  <c r="M434" i="16"/>
  <c r="M453" i="16"/>
  <c r="M476" i="16"/>
  <c r="M497" i="16"/>
  <c r="M513" i="16"/>
  <c r="M529" i="16"/>
  <c r="M545" i="16"/>
  <c r="M556" i="16"/>
  <c r="L15" i="16"/>
  <c r="L26" i="16"/>
  <c r="L38" i="16"/>
  <c r="L48" i="16"/>
  <c r="L58" i="16"/>
  <c r="L70" i="16"/>
  <c r="L80" i="16"/>
  <c r="L90" i="16"/>
  <c r="L102" i="16"/>
  <c r="L112" i="16"/>
  <c r="L122" i="16"/>
  <c r="L131" i="16"/>
  <c r="L139" i="16"/>
  <c r="L147" i="16"/>
  <c r="L155" i="16"/>
  <c r="L163" i="16"/>
  <c r="L171" i="16"/>
  <c r="L179" i="16"/>
  <c r="L187" i="16"/>
  <c r="L195" i="16"/>
  <c r="L203" i="16"/>
  <c r="L211" i="16"/>
  <c r="L219" i="16"/>
  <c r="L227" i="16"/>
  <c r="L235" i="16"/>
  <c r="L243" i="16"/>
  <c r="L251" i="16"/>
  <c r="L259" i="16"/>
  <c r="L267" i="16"/>
  <c r="L275" i="16"/>
  <c r="L283" i="16"/>
  <c r="L291" i="16"/>
  <c r="L299" i="16"/>
  <c r="L307" i="16"/>
  <c r="L315" i="16"/>
  <c r="L323" i="16"/>
  <c r="L331" i="16"/>
  <c r="L339" i="16"/>
  <c r="L347" i="16"/>
  <c r="L355" i="16"/>
  <c r="L363" i="16"/>
  <c r="L371" i="16"/>
  <c r="L379" i="16"/>
  <c r="L387" i="16"/>
  <c r="L395" i="16"/>
  <c r="L403" i="16"/>
  <c r="L411" i="16"/>
  <c r="L419" i="16"/>
  <c r="L427" i="16"/>
  <c r="L435" i="16"/>
  <c r="L443" i="16"/>
  <c r="L451" i="16"/>
  <c r="L459" i="16"/>
  <c r="L467" i="16"/>
  <c r="L475" i="16"/>
  <c r="L483" i="16"/>
  <c r="L491" i="16"/>
  <c r="M10" i="16"/>
  <c r="M29" i="16"/>
  <c r="M52" i="16"/>
  <c r="M74" i="16"/>
  <c r="M93" i="16"/>
  <c r="M116" i="16"/>
  <c r="M138" i="16"/>
  <c r="M157" i="16"/>
  <c r="M180" i="16"/>
  <c r="M202" i="16"/>
  <c r="M221" i="16"/>
  <c r="M244" i="16"/>
  <c r="M266" i="16"/>
  <c r="M285" i="16"/>
  <c r="M308" i="16"/>
  <c r="M330" i="16"/>
  <c r="M349" i="16"/>
  <c r="M372" i="16"/>
  <c r="M394" i="16"/>
  <c r="M413" i="16"/>
  <c r="M436" i="16"/>
  <c r="M458" i="16"/>
  <c r="M477" i="16"/>
  <c r="M12" i="16"/>
  <c r="M34" i="16"/>
  <c r="M53" i="16"/>
  <c r="M76" i="16"/>
  <c r="M98" i="16"/>
  <c r="M117" i="16"/>
  <c r="M140" i="16"/>
  <c r="M162" i="16"/>
  <c r="M181" i="16"/>
  <c r="M204" i="16"/>
  <c r="M226" i="16"/>
  <c r="M245" i="16"/>
  <c r="M268" i="16"/>
  <c r="M290" i="16"/>
  <c r="M309" i="16"/>
  <c r="M332" i="16"/>
  <c r="M354" i="16"/>
  <c r="M373" i="16"/>
  <c r="M396" i="16"/>
  <c r="M418" i="16"/>
  <c r="M437" i="16"/>
  <c r="M460" i="16"/>
  <c r="M482" i="16"/>
  <c r="M500" i="16"/>
  <c r="M516" i="16"/>
  <c r="M532" i="16"/>
  <c r="M547" i="16"/>
  <c r="L6" i="16"/>
  <c r="L17" i="16"/>
  <c r="L30" i="16"/>
  <c r="L40" i="16"/>
  <c r="L50" i="16"/>
  <c r="L62" i="16"/>
  <c r="L72" i="16"/>
  <c r="L82" i="16"/>
  <c r="L94" i="16"/>
  <c r="L104" i="16"/>
  <c r="L114" i="16"/>
  <c r="L125" i="16"/>
  <c r="L133" i="16"/>
  <c r="L141" i="16"/>
  <c r="L149" i="16"/>
  <c r="L157" i="16"/>
  <c r="L165" i="16"/>
  <c r="L173" i="16"/>
  <c r="L181" i="16"/>
  <c r="L189" i="16"/>
  <c r="L197" i="16"/>
  <c r="L205" i="16"/>
  <c r="L213" i="16"/>
  <c r="L221" i="16"/>
  <c r="L229" i="16"/>
  <c r="L237" i="16"/>
  <c r="L245" i="16"/>
  <c r="L253" i="16"/>
  <c r="L261" i="16"/>
  <c r="L269" i="16"/>
  <c r="L277" i="16"/>
  <c r="L285" i="16"/>
  <c r="L293" i="16"/>
  <c r="L301" i="16"/>
  <c r="L309" i="16"/>
  <c r="L317" i="16"/>
  <c r="L325" i="16"/>
  <c r="L333" i="16"/>
  <c r="L341" i="16"/>
  <c r="L349" i="16"/>
  <c r="L357" i="16"/>
  <c r="L365" i="16"/>
  <c r="L373" i="16"/>
  <c r="L381" i="16"/>
  <c r="L389" i="16"/>
  <c r="L397" i="16"/>
  <c r="L405" i="16"/>
  <c r="L413" i="16"/>
  <c r="L421" i="16"/>
  <c r="L429" i="16"/>
  <c r="L437" i="16"/>
  <c r="L445" i="16"/>
  <c r="L453" i="16"/>
  <c r="M13" i="16"/>
  <c r="M36" i="16"/>
  <c r="M58" i="16"/>
  <c r="M77" i="16"/>
  <c r="M100" i="16"/>
  <c r="M122" i="16"/>
  <c r="M141" i="16"/>
  <c r="M164" i="16"/>
  <c r="M186" i="16"/>
  <c r="M205" i="16"/>
  <c r="M228" i="16"/>
  <c r="M250" i="16"/>
  <c r="M269" i="16"/>
  <c r="M292" i="16"/>
  <c r="M314" i="16"/>
  <c r="M333" i="16"/>
  <c r="M356" i="16"/>
  <c r="M378" i="16"/>
  <c r="M397" i="16"/>
  <c r="M420" i="16"/>
  <c r="M442" i="16"/>
  <c r="M461" i="16"/>
  <c r="M484" i="16"/>
  <c r="M501" i="16"/>
  <c r="M517" i="16"/>
  <c r="M533" i="16"/>
  <c r="M548" i="16"/>
  <c r="L7" i="16"/>
  <c r="L18" i="16"/>
  <c r="L31" i="16"/>
  <c r="L41" i="16"/>
  <c r="L53" i="16"/>
  <c r="L63" i="16"/>
  <c r="L73" i="16"/>
  <c r="L85" i="16"/>
  <c r="L95" i="16"/>
  <c r="L105" i="16"/>
  <c r="L117" i="16"/>
  <c r="L126" i="16"/>
  <c r="L134" i="16"/>
  <c r="L142" i="16"/>
  <c r="L150" i="16"/>
  <c r="L158" i="16"/>
  <c r="L166" i="16"/>
  <c r="L174" i="16"/>
  <c r="L182" i="16"/>
  <c r="L190" i="16"/>
  <c r="L198" i="16"/>
  <c r="L206" i="16"/>
  <c r="L214" i="16"/>
  <c r="L222" i="16"/>
  <c r="L230" i="16"/>
  <c r="L238" i="16"/>
  <c r="L246" i="16"/>
  <c r="L254" i="16"/>
  <c r="L262" i="16"/>
  <c r="L270" i="16"/>
  <c r="L278" i="16"/>
  <c r="L286" i="16"/>
  <c r="L294" i="16"/>
  <c r="L302" i="16"/>
  <c r="L310" i="16"/>
  <c r="L318" i="16"/>
  <c r="L326" i="16"/>
  <c r="L334" i="16"/>
  <c r="L342" i="16"/>
  <c r="L350" i="16"/>
  <c r="L358" i="16"/>
  <c r="L366" i="16"/>
  <c r="L374" i="16"/>
  <c r="L382" i="16"/>
  <c r="L390" i="16"/>
  <c r="L398" i="16"/>
  <c r="L406" i="16"/>
  <c r="L414" i="16"/>
  <c r="L422" i="16"/>
  <c r="L430" i="16"/>
  <c r="L438" i="16"/>
  <c r="L446" i="16"/>
  <c r="L454" i="16"/>
  <c r="L462" i="16"/>
  <c r="L470" i="16"/>
  <c r="L478" i="16"/>
  <c r="M18" i="16"/>
  <c r="M37" i="16"/>
  <c r="M60" i="16"/>
  <c r="M82" i="16"/>
  <c r="M101" i="16"/>
  <c r="M124" i="16"/>
  <c r="M146" i="16"/>
  <c r="M165" i="16"/>
  <c r="M188" i="16"/>
  <c r="M210" i="16"/>
  <c r="M229" i="16"/>
  <c r="M252" i="16"/>
  <c r="M274" i="16"/>
  <c r="M293" i="16"/>
  <c r="M316" i="16"/>
  <c r="M338" i="16"/>
  <c r="M357" i="16"/>
  <c r="M380" i="16"/>
  <c r="M402" i="16"/>
  <c r="M421" i="16"/>
  <c r="M444" i="16"/>
  <c r="M466" i="16"/>
  <c r="M485" i="16"/>
  <c r="M505" i="16"/>
  <c r="M521" i="16"/>
  <c r="M537" i="16"/>
  <c r="M549" i="16"/>
  <c r="L8" i="16"/>
  <c r="L22" i="16"/>
  <c r="L32" i="16"/>
  <c r="M20" i="16"/>
  <c r="M42" i="16"/>
  <c r="M61" i="16"/>
  <c r="M84" i="16"/>
  <c r="M106" i="16"/>
  <c r="M125" i="16"/>
  <c r="M148" i="16"/>
  <c r="M170" i="16"/>
  <c r="M189" i="16"/>
  <c r="M212" i="16"/>
  <c r="M234" i="16"/>
  <c r="M253" i="16"/>
  <c r="M276" i="16"/>
  <c r="M298" i="16"/>
  <c r="M317" i="16"/>
  <c r="M340" i="16"/>
  <c r="M362" i="16"/>
  <c r="M381" i="16"/>
  <c r="M404" i="16"/>
  <c r="M426" i="16"/>
  <c r="M445" i="16"/>
  <c r="M468" i="16"/>
  <c r="M490" i="16"/>
  <c r="M506" i="16"/>
  <c r="M522" i="16"/>
  <c r="M538" i="16"/>
  <c r="M553" i="16"/>
  <c r="L9" i="16"/>
  <c r="L23" i="16"/>
  <c r="L33" i="16"/>
  <c r="L45" i="16"/>
  <c r="L55" i="16"/>
  <c r="L65" i="16"/>
  <c r="L77" i="16"/>
  <c r="L87" i="16"/>
  <c r="L97" i="16"/>
  <c r="L109" i="16"/>
  <c r="L119" i="16"/>
  <c r="L128" i="16"/>
  <c r="L136" i="16"/>
  <c r="L144" i="16"/>
  <c r="L152" i="16"/>
  <c r="L160" i="16"/>
  <c r="L168" i="16"/>
  <c r="L176" i="16"/>
  <c r="L184" i="16"/>
  <c r="L192" i="16"/>
  <c r="L200" i="16"/>
  <c r="L208" i="16"/>
  <c r="L216" i="16"/>
  <c r="L224" i="16"/>
  <c r="L232" i="16"/>
  <c r="L240" i="16"/>
  <c r="L248" i="16"/>
  <c r="L256" i="16"/>
  <c r="L264" i="16"/>
  <c r="L272" i="16"/>
  <c r="L280" i="16"/>
  <c r="L288" i="16"/>
  <c r="L296" i="16"/>
  <c r="L304" i="16"/>
  <c r="L312" i="16"/>
  <c r="L320" i="16"/>
  <c r="L328" i="16"/>
  <c r="L336" i="16"/>
  <c r="L344" i="16"/>
  <c r="L352" i="16"/>
  <c r="L360" i="16"/>
  <c r="L368" i="16"/>
  <c r="L376" i="16"/>
  <c r="L384" i="16"/>
  <c r="L392" i="16"/>
  <c r="L400" i="16"/>
  <c r="L408" i="16"/>
  <c r="L416" i="16"/>
  <c r="L424" i="16"/>
  <c r="L432" i="16"/>
  <c r="L440" i="16"/>
  <c r="L448" i="16"/>
  <c r="M21" i="16"/>
  <c r="M44" i="16"/>
  <c r="M66" i="16"/>
  <c r="M85" i="16"/>
  <c r="M108" i="16"/>
  <c r="M130" i="16"/>
  <c r="M149" i="16"/>
  <c r="M172" i="16"/>
  <c r="M194" i="16"/>
  <c r="M213" i="16"/>
  <c r="M236" i="16"/>
  <c r="M258" i="16"/>
  <c r="M277" i="16"/>
  <c r="M300" i="16"/>
  <c r="M322" i="16"/>
  <c r="M341" i="16"/>
  <c r="M364" i="16"/>
  <c r="M386" i="16"/>
  <c r="M405" i="16"/>
  <c r="M428" i="16"/>
  <c r="M450" i="16"/>
  <c r="M469" i="16"/>
  <c r="M492" i="16"/>
  <c r="M508" i="16"/>
  <c r="M524" i="16"/>
  <c r="M540" i="16"/>
  <c r="M554" i="16"/>
  <c r="L10" i="16"/>
  <c r="L24" i="16"/>
  <c r="L34" i="16"/>
  <c r="L46" i="16"/>
  <c r="L56" i="16"/>
  <c r="L66" i="16"/>
  <c r="L78" i="16"/>
  <c r="L88" i="16"/>
  <c r="L98" i="16"/>
  <c r="L110" i="16"/>
  <c r="L120" i="16"/>
  <c r="L129" i="16"/>
  <c r="L137" i="16"/>
  <c r="L145" i="16"/>
  <c r="L153" i="16"/>
  <c r="L161" i="16"/>
  <c r="L169" i="16"/>
  <c r="L177" i="16"/>
  <c r="L185" i="16"/>
  <c r="L193" i="16"/>
  <c r="L201" i="16"/>
  <c r="L209" i="16"/>
  <c r="L217" i="16"/>
  <c r="L225" i="16"/>
  <c r="L233" i="16"/>
  <c r="L241" i="16"/>
  <c r="L249" i="16"/>
  <c r="L257" i="16"/>
  <c r="L265" i="16"/>
  <c r="L273" i="16"/>
  <c r="L281" i="16"/>
  <c r="L289" i="16"/>
  <c r="L297" i="16"/>
  <c r="L305" i="16"/>
  <c r="L313" i="16"/>
  <c r="L321" i="16"/>
  <c r="L329" i="16"/>
  <c r="L337" i="16"/>
  <c r="L345" i="16"/>
  <c r="L353" i="16"/>
  <c r="L361" i="16"/>
  <c r="L369" i="16"/>
  <c r="L377" i="16"/>
  <c r="L385" i="16"/>
  <c r="L393" i="16"/>
  <c r="L401" i="16"/>
  <c r="L409" i="16"/>
  <c r="L417" i="16"/>
  <c r="L425" i="16"/>
  <c r="L433" i="16"/>
  <c r="L441" i="16"/>
  <c r="M498" i="16"/>
  <c r="L42" i="16"/>
  <c r="L86" i="16"/>
  <c r="L127" i="16"/>
  <c r="L159" i="16"/>
  <c r="L191" i="16"/>
  <c r="L223" i="16"/>
  <c r="L255" i="16"/>
  <c r="L287" i="16"/>
  <c r="L319" i="16"/>
  <c r="L351" i="16"/>
  <c r="L383" i="16"/>
  <c r="L415" i="16"/>
  <c r="L447" i="16"/>
  <c r="L460" i="16"/>
  <c r="L471" i="16"/>
  <c r="L481" i="16"/>
  <c r="L490" i="16"/>
  <c r="L499" i="16"/>
  <c r="L507" i="16"/>
  <c r="L515" i="16"/>
  <c r="L523" i="16"/>
  <c r="L531" i="16"/>
  <c r="L539" i="16"/>
  <c r="L547" i="16"/>
  <c r="L555" i="16"/>
  <c r="K8" i="16"/>
  <c r="K16" i="16"/>
  <c r="K24" i="16"/>
  <c r="K32" i="16"/>
  <c r="K40" i="16"/>
  <c r="K48" i="16"/>
  <c r="K56" i="16"/>
  <c r="K64" i="16"/>
  <c r="K72" i="16"/>
  <c r="K80" i="16"/>
  <c r="K88" i="16"/>
  <c r="K96" i="16"/>
  <c r="K104" i="16"/>
  <c r="K112" i="16"/>
  <c r="K120" i="16"/>
  <c r="K128" i="16"/>
  <c r="K136" i="16"/>
  <c r="K144" i="16"/>
  <c r="K152" i="16"/>
  <c r="K160" i="16"/>
  <c r="K168" i="16"/>
  <c r="K176" i="16"/>
  <c r="K184" i="16"/>
  <c r="K192" i="16"/>
  <c r="K200" i="16"/>
  <c r="K208" i="16"/>
  <c r="K216" i="16"/>
  <c r="K224" i="16"/>
  <c r="K232" i="16"/>
  <c r="K240" i="16"/>
  <c r="K248" i="16"/>
  <c r="K256" i="16"/>
  <c r="K264" i="16"/>
  <c r="K272" i="16"/>
  <c r="K280" i="16"/>
  <c r="K288" i="16"/>
  <c r="K296" i="16"/>
  <c r="K304" i="16"/>
  <c r="K312" i="16"/>
  <c r="K320" i="16"/>
  <c r="K328" i="16"/>
  <c r="K336" i="16"/>
  <c r="K344" i="16"/>
  <c r="K352" i="16"/>
  <c r="K360" i="16"/>
  <c r="K368" i="16"/>
  <c r="K376" i="16"/>
  <c r="K384" i="16"/>
  <c r="K392" i="16"/>
  <c r="K400" i="16"/>
  <c r="K408" i="16"/>
  <c r="K416" i="16"/>
  <c r="K424" i="16"/>
  <c r="K432" i="16"/>
  <c r="K440" i="16"/>
  <c r="K448" i="16"/>
  <c r="K456" i="16"/>
  <c r="K464" i="16"/>
  <c r="K472" i="16"/>
  <c r="M514" i="16"/>
  <c r="L49" i="16"/>
  <c r="L93" i="16"/>
  <c r="L132" i="16"/>
  <c r="L164" i="16"/>
  <c r="L196" i="16"/>
  <c r="L228" i="16"/>
  <c r="L260" i="16"/>
  <c r="L292" i="16"/>
  <c r="L324" i="16"/>
  <c r="L356" i="16"/>
  <c r="L388" i="16"/>
  <c r="L420" i="16"/>
  <c r="L449" i="16"/>
  <c r="L461" i="16"/>
  <c r="L472" i="16"/>
  <c r="L482" i="16"/>
  <c r="L492" i="16"/>
  <c r="L500" i="16"/>
  <c r="L508" i="16"/>
  <c r="L516" i="16"/>
  <c r="L524" i="16"/>
  <c r="L532" i="16"/>
  <c r="L540" i="16"/>
  <c r="L548" i="16"/>
  <c r="L556" i="16"/>
  <c r="K9" i="16"/>
  <c r="K17" i="16"/>
  <c r="K25" i="16"/>
  <c r="K33" i="16"/>
  <c r="K41" i="16"/>
  <c r="K49" i="16"/>
  <c r="K57" i="16"/>
  <c r="K65" i="16"/>
  <c r="K73" i="16"/>
  <c r="K81" i="16"/>
  <c r="K89" i="16"/>
  <c r="K97" i="16"/>
  <c r="K105" i="16"/>
  <c r="K113" i="16"/>
  <c r="K121" i="16"/>
  <c r="K129" i="16"/>
  <c r="K137" i="16"/>
  <c r="K145" i="16"/>
  <c r="K153" i="16"/>
  <c r="K161" i="16"/>
  <c r="K169" i="16"/>
  <c r="K177" i="16"/>
  <c r="K185" i="16"/>
  <c r="K193" i="16"/>
  <c r="K201" i="16"/>
  <c r="K209" i="16"/>
  <c r="K217" i="16"/>
  <c r="K225" i="16"/>
  <c r="K233" i="16"/>
  <c r="K241" i="16"/>
  <c r="K249" i="16"/>
  <c r="K257" i="16"/>
  <c r="K265" i="16"/>
  <c r="K273" i="16"/>
  <c r="K281" i="16"/>
  <c r="K289" i="16"/>
  <c r="K297" i="16"/>
  <c r="K305" i="16"/>
  <c r="K313" i="16"/>
  <c r="K321" i="16"/>
  <c r="K329" i="16"/>
  <c r="K337" i="16"/>
  <c r="K345" i="16"/>
  <c r="K353" i="16"/>
  <c r="K361" i="16"/>
  <c r="K369" i="16"/>
  <c r="K377" i="16"/>
  <c r="K385" i="16"/>
  <c r="K393" i="16"/>
  <c r="K401" i="16"/>
  <c r="K409" i="16"/>
  <c r="K417" i="16"/>
  <c r="K425" i="16"/>
  <c r="K433" i="16"/>
  <c r="K441" i="16"/>
  <c r="K449" i="16"/>
  <c r="K457" i="16"/>
  <c r="K465" i="16"/>
  <c r="K473" i="16"/>
  <c r="K481" i="16"/>
  <c r="K489" i="16"/>
  <c r="K497" i="16"/>
  <c r="K505" i="16"/>
  <c r="K513" i="16"/>
  <c r="K521" i="16"/>
  <c r="M530" i="16"/>
  <c r="L54" i="16"/>
  <c r="L96" i="16"/>
  <c r="L135" i="16"/>
  <c r="L167" i="16"/>
  <c r="L199" i="16"/>
  <c r="L231" i="16"/>
  <c r="L263" i="16"/>
  <c r="L295" i="16"/>
  <c r="L327" i="16"/>
  <c r="L359" i="16"/>
  <c r="L391" i="16"/>
  <c r="L423" i="16"/>
  <c r="L450" i="16"/>
  <c r="L463" i="16"/>
  <c r="L473" i="16"/>
  <c r="L484" i="16"/>
  <c r="L493" i="16"/>
  <c r="L501" i="16"/>
  <c r="L509" i="16"/>
  <c r="L517" i="16"/>
  <c r="L525" i="16"/>
  <c r="L533" i="16"/>
  <c r="L541" i="16"/>
  <c r="L549" i="16"/>
  <c r="L2" i="16"/>
  <c r="K10" i="16"/>
  <c r="K18" i="16"/>
  <c r="K26" i="16"/>
  <c r="K34" i="16"/>
  <c r="K42" i="16"/>
  <c r="K50" i="16"/>
  <c r="K58" i="16"/>
  <c r="K66" i="16"/>
  <c r="K74" i="16"/>
  <c r="K82" i="16"/>
  <c r="K90" i="16"/>
  <c r="K98" i="16"/>
  <c r="K106" i="16"/>
  <c r="M546" i="16"/>
  <c r="L61" i="16"/>
  <c r="L103" i="16"/>
  <c r="L140" i="16"/>
  <c r="L172" i="16"/>
  <c r="L204" i="16"/>
  <c r="L236" i="16"/>
  <c r="L268" i="16"/>
  <c r="L300" i="16"/>
  <c r="L332" i="16"/>
  <c r="L364" i="16"/>
  <c r="L396" i="16"/>
  <c r="L428" i="16"/>
  <c r="L452" i="16"/>
  <c r="L464" i="16"/>
  <c r="L474" i="16"/>
  <c r="L485" i="16"/>
  <c r="L494" i="16"/>
  <c r="L502" i="16"/>
  <c r="L510" i="16"/>
  <c r="L518" i="16"/>
  <c r="L526" i="16"/>
  <c r="L534" i="16"/>
  <c r="L542" i="16"/>
  <c r="L550" i="16"/>
  <c r="K3" i="16"/>
  <c r="K11" i="16"/>
  <c r="K19" i="16"/>
  <c r="K27" i="16"/>
  <c r="K35" i="16"/>
  <c r="K43" i="16"/>
  <c r="K51" i="16"/>
  <c r="K59" i="16"/>
  <c r="K67" i="16"/>
  <c r="K75" i="16"/>
  <c r="K83" i="16"/>
  <c r="K91" i="16"/>
  <c r="K99" i="16"/>
  <c r="K107" i="16"/>
  <c r="K115" i="16"/>
  <c r="K123" i="16"/>
  <c r="K131" i="16"/>
  <c r="K139" i="16"/>
  <c r="K147" i="16"/>
  <c r="K155" i="16"/>
  <c r="K163" i="16"/>
  <c r="K171" i="16"/>
  <c r="K179" i="16"/>
  <c r="K187" i="16"/>
  <c r="K195" i="16"/>
  <c r="K203" i="16"/>
  <c r="K211" i="16"/>
  <c r="K219" i="16"/>
  <c r="K227" i="16"/>
  <c r="K235" i="16"/>
  <c r="K243" i="16"/>
  <c r="K251" i="16"/>
  <c r="K259" i="16"/>
  <c r="K267" i="16"/>
  <c r="K275" i="16"/>
  <c r="K283" i="16"/>
  <c r="K291" i="16"/>
  <c r="K299" i="16"/>
  <c r="K307" i="16"/>
  <c r="K315" i="16"/>
  <c r="K323" i="16"/>
  <c r="K331" i="16"/>
  <c r="K339" i="16"/>
  <c r="K347" i="16"/>
  <c r="K355" i="16"/>
  <c r="K363" i="16"/>
  <c r="K371" i="16"/>
  <c r="K379" i="16"/>
  <c r="K387" i="16"/>
  <c r="K395" i="16"/>
  <c r="K403" i="16"/>
  <c r="K411" i="16"/>
  <c r="K419" i="16"/>
  <c r="K427" i="16"/>
  <c r="K435" i="16"/>
  <c r="K443" i="16"/>
  <c r="K451" i="16"/>
  <c r="K459" i="16"/>
  <c r="K467" i="16"/>
  <c r="K475" i="16"/>
  <c r="K483" i="16"/>
  <c r="K491" i="16"/>
  <c r="K499" i="16"/>
  <c r="M2" i="16"/>
  <c r="L64" i="16"/>
  <c r="L106" i="16"/>
  <c r="L143" i="16"/>
  <c r="L175" i="16"/>
  <c r="L207" i="16"/>
  <c r="L239" i="16"/>
  <c r="L271" i="16"/>
  <c r="L303" i="16"/>
  <c r="L335" i="16"/>
  <c r="L367" i="16"/>
  <c r="L399" i="16"/>
  <c r="L431" i="16"/>
  <c r="L455" i="16"/>
  <c r="L465" i="16"/>
  <c r="L476" i="16"/>
  <c r="L486" i="16"/>
  <c r="L495" i="16"/>
  <c r="L503" i="16"/>
  <c r="L511" i="16"/>
  <c r="L519" i="16"/>
  <c r="L527" i="16"/>
  <c r="L535" i="16"/>
  <c r="L543" i="16"/>
  <c r="L551" i="16"/>
  <c r="K4" i="16"/>
  <c r="K12" i="16"/>
  <c r="K20" i="16"/>
  <c r="K28" i="16"/>
  <c r="K36" i="16"/>
  <c r="K44" i="16"/>
  <c r="K52" i="16"/>
  <c r="K60" i="16"/>
  <c r="K68" i="16"/>
  <c r="K76" i="16"/>
  <c r="K84" i="16"/>
  <c r="K92" i="16"/>
  <c r="K100" i="16"/>
  <c r="K108" i="16"/>
  <c r="K116" i="16"/>
  <c r="K124" i="16"/>
  <c r="K132" i="16"/>
  <c r="K140" i="16"/>
  <c r="K148" i="16"/>
  <c r="K156" i="16"/>
  <c r="K164" i="16"/>
  <c r="K172" i="16"/>
  <c r="K180" i="16"/>
  <c r="K188" i="16"/>
  <c r="K196" i="16"/>
  <c r="K204" i="16"/>
  <c r="K212" i="16"/>
  <c r="K220" i="16"/>
  <c r="K228" i="16"/>
  <c r="K236" i="16"/>
  <c r="K244" i="16"/>
  <c r="K252" i="16"/>
  <c r="K260" i="16"/>
  <c r="K268" i="16"/>
  <c r="K276" i="16"/>
  <c r="K284" i="16"/>
  <c r="K292" i="16"/>
  <c r="K300" i="16"/>
  <c r="K308" i="16"/>
  <c r="K316" i="16"/>
  <c r="K324" i="16"/>
  <c r="K332" i="16"/>
  <c r="K340" i="16"/>
  <c r="K348" i="16"/>
  <c r="K356" i="16"/>
  <c r="K364" i="16"/>
  <c r="K372" i="16"/>
  <c r="K380" i="16"/>
  <c r="K388" i="16"/>
  <c r="K396" i="16"/>
  <c r="K404" i="16"/>
  <c r="K412" i="16"/>
  <c r="K420" i="16"/>
  <c r="K428" i="16"/>
  <c r="K436" i="16"/>
  <c r="K444" i="16"/>
  <c r="K452" i="16"/>
  <c r="K460" i="16"/>
  <c r="K468" i="16"/>
  <c r="K476" i="16"/>
  <c r="L16" i="16"/>
  <c r="L71" i="16"/>
  <c r="L113" i="16"/>
  <c r="L148" i="16"/>
  <c r="L180" i="16"/>
  <c r="L212" i="16"/>
  <c r="L244" i="16"/>
  <c r="L276" i="16"/>
  <c r="L308" i="16"/>
  <c r="L340" i="16"/>
  <c r="L372" i="16"/>
  <c r="L404" i="16"/>
  <c r="L436" i="16"/>
  <c r="L456" i="16"/>
  <c r="L466" i="16"/>
  <c r="L477" i="16"/>
  <c r="L487" i="16"/>
  <c r="L496" i="16"/>
  <c r="L504" i="16"/>
  <c r="L512" i="16"/>
  <c r="L520" i="16"/>
  <c r="L528" i="16"/>
  <c r="L536" i="16"/>
  <c r="L544" i="16"/>
  <c r="L552" i="16"/>
  <c r="K5" i="16"/>
  <c r="K13" i="16"/>
  <c r="K21" i="16"/>
  <c r="K29" i="16"/>
  <c r="K37" i="16"/>
  <c r="K45" i="16"/>
  <c r="K53" i="16"/>
  <c r="K61" i="16"/>
  <c r="K69" i="16"/>
  <c r="K77" i="16"/>
  <c r="K85" i="16"/>
  <c r="K93" i="16"/>
  <c r="K101" i="16"/>
  <c r="K109" i="16"/>
  <c r="K117" i="16"/>
  <c r="K125" i="16"/>
  <c r="K133" i="16"/>
  <c r="K141" i="16"/>
  <c r="L29" i="16"/>
  <c r="L74" i="16"/>
  <c r="L118" i="16"/>
  <c r="L151" i="16"/>
  <c r="L183" i="16"/>
  <c r="L215" i="16"/>
  <c r="L247" i="16"/>
  <c r="L279" i="16"/>
  <c r="L311" i="16"/>
  <c r="L343" i="16"/>
  <c r="L375" i="16"/>
  <c r="L407" i="16"/>
  <c r="L439" i="16"/>
  <c r="L457" i="16"/>
  <c r="L468" i="16"/>
  <c r="L479" i="16"/>
  <c r="L488" i="16"/>
  <c r="L497" i="16"/>
  <c r="L505" i="16"/>
  <c r="L513" i="16"/>
  <c r="L521" i="16"/>
  <c r="L529" i="16"/>
  <c r="L537" i="16"/>
  <c r="L545" i="16"/>
  <c r="L553" i="16"/>
  <c r="K6" i="16"/>
  <c r="K14" i="16"/>
  <c r="K22" i="16"/>
  <c r="K30" i="16"/>
  <c r="K38" i="16"/>
  <c r="K46" i="16"/>
  <c r="K54" i="16"/>
  <c r="K62" i="16"/>
  <c r="K70" i="16"/>
  <c r="K78" i="16"/>
  <c r="K86" i="16"/>
  <c r="K94" i="16"/>
  <c r="K102" i="16"/>
  <c r="K110" i="16"/>
  <c r="K118" i="16"/>
  <c r="K126" i="16"/>
  <c r="K134" i="16"/>
  <c r="K142" i="16"/>
  <c r="K150" i="16"/>
  <c r="K158" i="16"/>
  <c r="K166" i="16"/>
  <c r="K174" i="16"/>
  <c r="K182" i="16"/>
  <c r="K190" i="16"/>
  <c r="K198" i="16"/>
  <c r="K206" i="16"/>
  <c r="K214" i="16"/>
  <c r="K222" i="16"/>
  <c r="K230" i="16"/>
  <c r="K238" i="16"/>
  <c r="K246" i="16"/>
  <c r="K254" i="16"/>
  <c r="K262" i="16"/>
  <c r="K270" i="16"/>
  <c r="K278" i="16"/>
  <c r="K286" i="16"/>
  <c r="K294" i="16"/>
  <c r="K302" i="16"/>
  <c r="K310" i="16"/>
  <c r="K318" i="16"/>
  <c r="K326" i="16"/>
  <c r="K334" i="16"/>
  <c r="K342" i="16"/>
  <c r="K350" i="16"/>
  <c r="K358" i="16"/>
  <c r="K366" i="16"/>
  <c r="K374" i="16"/>
  <c r="K382" i="16"/>
  <c r="K390" i="16"/>
  <c r="K398" i="16"/>
  <c r="K406" i="16"/>
  <c r="K414" i="16"/>
  <c r="K422" i="16"/>
  <c r="K430" i="16"/>
  <c r="K438" i="16"/>
  <c r="K446" i="16"/>
  <c r="K454" i="16"/>
  <c r="K462" i="16"/>
  <c r="K470" i="16"/>
  <c r="K478" i="16"/>
  <c r="L39" i="16"/>
  <c r="L81" i="16"/>
  <c r="L124" i="16"/>
  <c r="L156" i="16"/>
  <c r="L188" i="16"/>
  <c r="L220" i="16"/>
  <c r="L252" i="16"/>
  <c r="L284" i="16"/>
  <c r="L316" i="16"/>
  <c r="L348" i="16"/>
  <c r="L380" i="16"/>
  <c r="L412" i="16"/>
  <c r="L444" i="16"/>
  <c r="L458" i="16"/>
  <c r="L469" i="16"/>
  <c r="L480" i="16"/>
  <c r="L489" i="16"/>
  <c r="L498" i="16"/>
  <c r="L506" i="16"/>
  <c r="L514" i="16"/>
  <c r="L522" i="16"/>
  <c r="L530" i="16"/>
  <c r="L538" i="16"/>
  <c r="L546" i="16"/>
  <c r="L554" i="16"/>
  <c r="K7" i="16"/>
  <c r="K15" i="16"/>
  <c r="K23" i="16"/>
  <c r="K31" i="16"/>
  <c r="K39" i="16"/>
  <c r="K47" i="16"/>
  <c r="K55" i="16"/>
  <c r="K63" i="16"/>
  <c r="K71" i="16"/>
  <c r="K79" i="16"/>
  <c r="K87" i="16"/>
  <c r="K95" i="16"/>
  <c r="K103" i="16"/>
  <c r="K111" i="16"/>
  <c r="K119" i="16"/>
  <c r="K127" i="16"/>
  <c r="K135" i="16"/>
  <c r="K143" i="16"/>
  <c r="K151" i="16"/>
  <c r="K159" i="16"/>
  <c r="K167" i="16"/>
  <c r="K175" i="16"/>
  <c r="K183" i="16"/>
  <c r="K191" i="16"/>
  <c r="K199" i="16"/>
  <c r="K207" i="16"/>
  <c r="K215" i="16"/>
  <c r="K223" i="16"/>
  <c r="K231" i="16"/>
  <c r="K239" i="16"/>
  <c r="K247" i="16"/>
  <c r="K255" i="16"/>
  <c r="K263" i="16"/>
  <c r="K271" i="16"/>
  <c r="K279" i="16"/>
  <c r="K287" i="16"/>
  <c r="K295" i="16"/>
  <c r="K303" i="16"/>
  <c r="K311" i="16"/>
  <c r="K319" i="16"/>
  <c r="K327" i="16"/>
  <c r="K335" i="16"/>
  <c r="K343" i="16"/>
  <c r="K351" i="16"/>
  <c r="K359" i="16"/>
  <c r="K367" i="16"/>
  <c r="K375" i="16"/>
  <c r="K383" i="16"/>
  <c r="K391" i="16"/>
  <c r="K399" i="16"/>
  <c r="K407" i="16"/>
  <c r="K415" i="16"/>
  <c r="K423" i="16"/>
  <c r="K431" i="16"/>
  <c r="K439" i="16"/>
  <c r="K447" i="16"/>
  <c r="K455" i="16"/>
  <c r="K463" i="16"/>
  <c r="K471" i="16"/>
  <c r="K479" i="16"/>
  <c r="K114" i="16"/>
  <c r="K162" i="16"/>
  <c r="K194" i="16"/>
  <c r="K226" i="16"/>
  <c r="K258" i="16"/>
  <c r="K290" i="16"/>
  <c r="K322" i="16"/>
  <c r="K354" i="16"/>
  <c r="K386" i="16"/>
  <c r="K418" i="16"/>
  <c r="K450" i="16"/>
  <c r="K480" i="16"/>
  <c r="K492" i="16"/>
  <c r="K502" i="16"/>
  <c r="K511" i="16"/>
  <c r="K520" i="16"/>
  <c r="K529" i="16"/>
  <c r="K537" i="16"/>
  <c r="K545" i="16"/>
  <c r="K553" i="16"/>
  <c r="J6" i="16"/>
  <c r="J14" i="16"/>
  <c r="J22" i="16"/>
  <c r="J30" i="16"/>
  <c r="J38" i="16"/>
  <c r="J46" i="16"/>
  <c r="J54" i="16"/>
  <c r="J62" i="16"/>
  <c r="J70" i="16"/>
  <c r="J78" i="16"/>
  <c r="J86" i="16"/>
  <c r="J94" i="16"/>
  <c r="J102" i="16"/>
  <c r="J110" i="16"/>
  <c r="J118" i="16"/>
  <c r="J126" i="16"/>
  <c r="J134" i="16"/>
  <c r="J142" i="16"/>
  <c r="J150" i="16"/>
  <c r="J158" i="16"/>
  <c r="J166" i="16"/>
  <c r="J174" i="16"/>
  <c r="J182" i="16"/>
  <c r="J190" i="16"/>
  <c r="J198" i="16"/>
  <c r="J206" i="16"/>
  <c r="J214" i="16"/>
  <c r="J222" i="16"/>
  <c r="J230" i="16"/>
  <c r="J238" i="16"/>
  <c r="J246" i="16"/>
  <c r="J254" i="16"/>
  <c r="J262" i="16"/>
  <c r="J270" i="16"/>
  <c r="J278" i="16"/>
  <c r="J286" i="16"/>
  <c r="J294" i="16"/>
  <c r="J302" i="16"/>
  <c r="J310" i="16"/>
  <c r="J318" i="16"/>
  <c r="J326" i="16"/>
  <c r="J334" i="16"/>
  <c r="J342" i="16"/>
  <c r="J350" i="16"/>
  <c r="J358" i="16"/>
  <c r="J366" i="16"/>
  <c r="J374" i="16"/>
  <c r="J382" i="16"/>
  <c r="J390" i="16"/>
  <c r="J398" i="16"/>
  <c r="J406" i="16"/>
  <c r="J414" i="16"/>
  <c r="J422" i="16"/>
  <c r="J430" i="16"/>
  <c r="J438" i="16"/>
  <c r="J446" i="16"/>
  <c r="J454" i="16"/>
  <c r="J462" i="16"/>
  <c r="J470" i="16"/>
  <c r="J478" i="16"/>
  <c r="J486" i="16"/>
  <c r="J494" i="16"/>
  <c r="J502" i="16"/>
  <c r="J510" i="16"/>
  <c r="J518" i="16"/>
  <c r="J526" i="16"/>
  <c r="J534" i="16"/>
  <c r="J542" i="16"/>
  <c r="K122" i="16"/>
  <c r="K165" i="16"/>
  <c r="K197" i="16"/>
  <c r="K229" i="16"/>
  <c r="K261" i="16"/>
  <c r="K293" i="16"/>
  <c r="K325" i="16"/>
  <c r="K357" i="16"/>
  <c r="K389" i="16"/>
  <c r="K421" i="16"/>
  <c r="K453" i="16"/>
  <c r="K482" i="16"/>
  <c r="K493" i="16"/>
  <c r="K503" i="16"/>
  <c r="K512" i="16"/>
  <c r="K522" i="16"/>
  <c r="K530" i="16"/>
  <c r="K538" i="16"/>
  <c r="K546" i="16"/>
  <c r="K554" i="16"/>
  <c r="J7" i="16"/>
  <c r="J15" i="16"/>
  <c r="J23" i="16"/>
  <c r="J31" i="16"/>
  <c r="J39" i="16"/>
  <c r="J47" i="16"/>
  <c r="J55" i="16"/>
  <c r="J63" i="16"/>
  <c r="J71" i="16"/>
  <c r="J79" i="16"/>
  <c r="J87" i="16"/>
  <c r="J95" i="16"/>
  <c r="J103" i="16"/>
  <c r="J111" i="16"/>
  <c r="J119" i="16"/>
  <c r="J127" i="16"/>
  <c r="J135" i="16"/>
  <c r="J143" i="16"/>
  <c r="J151" i="16"/>
  <c r="J159" i="16"/>
  <c r="J167" i="16"/>
  <c r="J175" i="16"/>
  <c r="J183" i="16"/>
  <c r="J191" i="16"/>
  <c r="J199" i="16"/>
  <c r="J207" i="16"/>
  <c r="J215" i="16"/>
  <c r="J223" i="16"/>
  <c r="J231" i="16"/>
  <c r="J239" i="16"/>
  <c r="J247" i="16"/>
  <c r="J255" i="16"/>
  <c r="J263" i="16"/>
  <c r="J271" i="16"/>
  <c r="J279" i="16"/>
  <c r="J287" i="16"/>
  <c r="J295" i="16"/>
  <c r="J303" i="16"/>
  <c r="J311" i="16"/>
  <c r="J319" i="16"/>
  <c r="J327" i="16"/>
  <c r="J335" i="16"/>
  <c r="J343" i="16"/>
  <c r="J351" i="16"/>
  <c r="J359" i="16"/>
  <c r="J367" i="16"/>
  <c r="J375" i="16"/>
  <c r="J383" i="16"/>
  <c r="J391" i="16"/>
  <c r="J399" i="16"/>
  <c r="J407" i="16"/>
  <c r="J415" i="16"/>
  <c r="J423" i="16"/>
  <c r="J431" i="16"/>
  <c r="J439" i="16"/>
  <c r="J447" i="16"/>
  <c r="J455" i="16"/>
  <c r="J463" i="16"/>
  <c r="J471" i="16"/>
  <c r="J479" i="16"/>
  <c r="J487" i="16"/>
  <c r="J495" i="16"/>
  <c r="J503" i="16"/>
  <c r="J511" i="16"/>
  <c r="J519" i="16"/>
  <c r="J527" i="16"/>
  <c r="J535" i="16"/>
  <c r="J543" i="16"/>
  <c r="K130" i="16"/>
  <c r="K170" i="16"/>
  <c r="K202" i="16"/>
  <c r="K234" i="16"/>
  <c r="K266" i="16"/>
  <c r="K298" i="16"/>
  <c r="K330" i="16"/>
  <c r="K362" i="16"/>
  <c r="K394" i="16"/>
  <c r="K426" i="16"/>
  <c r="K458" i="16"/>
  <c r="K484" i="16"/>
  <c r="K494" i="16"/>
  <c r="K504" i="16"/>
  <c r="K514" i="16"/>
  <c r="K523" i="16"/>
  <c r="K531" i="16"/>
  <c r="K539" i="16"/>
  <c r="K547" i="16"/>
  <c r="K555" i="16"/>
  <c r="J8" i="16"/>
  <c r="K138" i="16"/>
  <c r="K173" i="16"/>
  <c r="K205" i="16"/>
  <c r="K237" i="16"/>
  <c r="K269" i="16"/>
  <c r="K301" i="16"/>
  <c r="K333" i="16"/>
  <c r="K365" i="16"/>
  <c r="K397" i="16"/>
  <c r="K429" i="16"/>
  <c r="K461" i="16"/>
  <c r="K485" i="16"/>
  <c r="K495" i="16"/>
  <c r="K506" i="16"/>
  <c r="K515" i="16"/>
  <c r="K524" i="16"/>
  <c r="K532" i="16"/>
  <c r="K540" i="16"/>
  <c r="K548" i="16"/>
  <c r="K556" i="16"/>
  <c r="J9" i="16"/>
  <c r="J17" i="16"/>
  <c r="J25" i="16"/>
  <c r="J33" i="16"/>
  <c r="J41" i="16"/>
  <c r="J49" i="16"/>
  <c r="J57" i="16"/>
  <c r="J65" i="16"/>
  <c r="J73" i="16"/>
  <c r="J81" i="16"/>
  <c r="J89" i="16"/>
  <c r="J97" i="16"/>
  <c r="J105" i="16"/>
  <c r="J113" i="16"/>
  <c r="J121" i="16"/>
  <c r="J129" i="16"/>
  <c r="J137" i="16"/>
  <c r="J145" i="16"/>
  <c r="J153" i="16"/>
  <c r="J161" i="16"/>
  <c r="J169" i="16"/>
  <c r="J177" i="16"/>
  <c r="J185" i="16"/>
  <c r="J193" i="16"/>
  <c r="J201" i="16"/>
  <c r="J209" i="16"/>
  <c r="J217" i="16"/>
  <c r="J225" i="16"/>
  <c r="J233" i="16"/>
  <c r="J241" i="16"/>
  <c r="J249" i="16"/>
  <c r="J257" i="16"/>
  <c r="J265" i="16"/>
  <c r="J273" i="16"/>
  <c r="J281" i="16"/>
  <c r="J289" i="16"/>
  <c r="J297" i="16"/>
  <c r="J305" i="16"/>
  <c r="J313" i="16"/>
  <c r="J321" i="16"/>
  <c r="J329" i="16"/>
  <c r="J337" i="16"/>
  <c r="J345" i="16"/>
  <c r="J353" i="16"/>
  <c r="J361" i="16"/>
  <c r="J369" i="16"/>
  <c r="J377" i="16"/>
  <c r="J385" i="16"/>
  <c r="J393" i="16"/>
  <c r="J401" i="16"/>
  <c r="J409" i="16"/>
  <c r="J417" i="16"/>
  <c r="J425" i="16"/>
  <c r="J433" i="16"/>
  <c r="J441" i="16"/>
  <c r="J449" i="16"/>
  <c r="J457" i="16"/>
  <c r="J465" i="16"/>
  <c r="J473" i="16"/>
  <c r="J481" i="16"/>
  <c r="J489" i="16"/>
  <c r="J497" i="16"/>
  <c r="J505" i="16"/>
  <c r="J513" i="16"/>
  <c r="J521" i="16"/>
  <c r="J529" i="16"/>
  <c r="J537" i="16"/>
  <c r="J545" i="16"/>
  <c r="J553" i="16"/>
  <c r="K146" i="16"/>
  <c r="K178" i="16"/>
  <c r="K210" i="16"/>
  <c r="K242" i="16"/>
  <c r="K274" i="16"/>
  <c r="K306" i="16"/>
  <c r="K338" i="16"/>
  <c r="K370" i="16"/>
  <c r="K402" i="16"/>
  <c r="K434" i="16"/>
  <c r="K466" i="16"/>
  <c r="K486" i="16"/>
  <c r="K496" i="16"/>
  <c r="K507" i="16"/>
  <c r="K516" i="16"/>
  <c r="K525" i="16"/>
  <c r="K533" i="16"/>
  <c r="K541" i="16"/>
  <c r="K549" i="16"/>
  <c r="K2" i="16"/>
  <c r="J10" i="16"/>
  <c r="J18" i="16"/>
  <c r="J26" i="16"/>
  <c r="J34" i="16"/>
  <c r="J42" i="16"/>
  <c r="J50" i="16"/>
  <c r="J58" i="16"/>
  <c r="J66" i="16"/>
  <c r="J74" i="16"/>
  <c r="J82" i="16"/>
  <c r="J90" i="16"/>
  <c r="J98" i="16"/>
  <c r="J106" i="16"/>
  <c r="J114" i="16"/>
  <c r="J122" i="16"/>
  <c r="J130" i="16"/>
  <c r="J138" i="16"/>
  <c r="J146" i="16"/>
  <c r="J154" i="16"/>
  <c r="J162" i="16"/>
  <c r="J170" i="16"/>
  <c r="J178" i="16"/>
  <c r="J186" i="16"/>
  <c r="J194" i="16"/>
  <c r="J202" i="16"/>
  <c r="J210" i="16"/>
  <c r="J218" i="16"/>
  <c r="J226" i="16"/>
  <c r="J234" i="16"/>
  <c r="J242" i="16"/>
  <c r="J250" i="16"/>
  <c r="J258" i="16"/>
  <c r="J266" i="16"/>
  <c r="J274" i="16"/>
  <c r="J282" i="16"/>
  <c r="J290" i="16"/>
  <c r="J298" i="16"/>
  <c r="J306" i="16"/>
  <c r="J314" i="16"/>
  <c r="J322" i="16"/>
  <c r="J330" i="16"/>
  <c r="J338" i="16"/>
  <c r="J346" i="16"/>
  <c r="J354" i="16"/>
  <c r="J362" i="16"/>
  <c r="J370" i="16"/>
  <c r="J378" i="16"/>
  <c r="J386" i="16"/>
  <c r="J394" i="16"/>
  <c r="J402" i="16"/>
  <c r="J410" i="16"/>
  <c r="J418" i="16"/>
  <c r="J426" i="16"/>
  <c r="J434" i="16"/>
  <c r="J442" i="16"/>
  <c r="J450" i="16"/>
  <c r="J458" i="16"/>
  <c r="J466" i="16"/>
  <c r="J474" i="16"/>
  <c r="J482" i="16"/>
  <c r="J490" i="16"/>
  <c r="J498" i="16"/>
  <c r="J506" i="16"/>
  <c r="J514" i="16"/>
  <c r="K149" i="16"/>
  <c r="K181" i="16"/>
  <c r="K213" i="16"/>
  <c r="K245" i="16"/>
  <c r="K277" i="16"/>
  <c r="K309" i="16"/>
  <c r="K341" i="16"/>
  <c r="K373" i="16"/>
  <c r="K405" i="16"/>
  <c r="K437" i="16"/>
  <c r="K469" i="16"/>
  <c r="K487" i="16"/>
  <c r="K498" i="16"/>
  <c r="K508" i="16"/>
  <c r="K517" i="16"/>
  <c r="K526" i="16"/>
  <c r="K534" i="16"/>
  <c r="K542" i="16"/>
  <c r="K550" i="16"/>
  <c r="J3" i="16"/>
  <c r="J11" i="16"/>
  <c r="J19" i="16"/>
  <c r="J27" i="16"/>
  <c r="J35" i="16"/>
  <c r="J43" i="16"/>
  <c r="J51" i="16"/>
  <c r="J59" i="16"/>
  <c r="J67" i="16"/>
  <c r="J75" i="16"/>
  <c r="J83" i="16"/>
  <c r="J91" i="16"/>
  <c r="J99" i="16"/>
  <c r="J107" i="16"/>
  <c r="J115" i="16"/>
  <c r="J123" i="16"/>
  <c r="J131" i="16"/>
  <c r="J139" i="16"/>
  <c r="J147" i="16"/>
  <c r="J155" i="16"/>
  <c r="J163" i="16"/>
  <c r="J171" i="16"/>
  <c r="J179" i="16"/>
  <c r="J187" i="16"/>
  <c r="J195" i="16"/>
  <c r="J203" i="16"/>
  <c r="J211" i="16"/>
  <c r="J219" i="16"/>
  <c r="J227" i="16"/>
  <c r="J235" i="16"/>
  <c r="J243" i="16"/>
  <c r="J251" i="16"/>
  <c r="J259" i="16"/>
  <c r="J267" i="16"/>
  <c r="J275" i="16"/>
  <c r="J283" i="16"/>
  <c r="J291" i="16"/>
  <c r="J299" i="16"/>
  <c r="J307" i="16"/>
  <c r="J315" i="16"/>
  <c r="J323" i="16"/>
  <c r="J331" i="16"/>
  <c r="J339" i="16"/>
  <c r="J347" i="16"/>
  <c r="J355" i="16"/>
  <c r="J363" i="16"/>
  <c r="J371" i="16"/>
  <c r="J379" i="16"/>
  <c r="J387" i="16"/>
  <c r="J395" i="16"/>
  <c r="J403" i="16"/>
  <c r="J411" i="16"/>
  <c r="J419" i="16"/>
  <c r="J427" i="16"/>
  <c r="J435" i="16"/>
  <c r="J443" i="16"/>
  <c r="J451" i="16"/>
  <c r="J459" i="16"/>
  <c r="J467" i="16"/>
  <c r="J475" i="16"/>
  <c r="J483" i="16"/>
  <c r="J491" i="16"/>
  <c r="J499" i="16"/>
  <c r="J507" i="16"/>
  <c r="J515" i="16"/>
  <c r="J523" i="16"/>
  <c r="K154" i="16"/>
  <c r="K186" i="16"/>
  <c r="K218" i="16"/>
  <c r="K250" i="16"/>
  <c r="K282" i="16"/>
  <c r="K314" i="16"/>
  <c r="K346" i="16"/>
  <c r="K378" i="16"/>
  <c r="K410" i="16"/>
  <c r="K442" i="16"/>
  <c r="K474" i="16"/>
  <c r="K488" i="16"/>
  <c r="K500" i="16"/>
  <c r="K509" i="16"/>
  <c r="K518" i="16"/>
  <c r="K527" i="16"/>
  <c r="K535" i="16"/>
  <c r="K543" i="16"/>
  <c r="K551" i="16"/>
  <c r="J4" i="16"/>
  <c r="J12" i="16"/>
  <c r="J20" i="16"/>
  <c r="J28" i="16"/>
  <c r="K157" i="16"/>
  <c r="K189" i="16"/>
  <c r="K221" i="16"/>
  <c r="K253" i="16"/>
  <c r="K285" i="16"/>
  <c r="K317" i="16"/>
  <c r="K349" i="16"/>
  <c r="K381" i="16"/>
  <c r="K413" i="16"/>
  <c r="K445" i="16"/>
  <c r="K477" i="16"/>
  <c r="K490" i="16"/>
  <c r="K501" i="16"/>
  <c r="K510" i="16"/>
  <c r="K519" i="16"/>
  <c r="K528" i="16"/>
  <c r="K536" i="16"/>
  <c r="K544" i="16"/>
  <c r="K552" i="16"/>
  <c r="J5" i="16"/>
  <c r="J13" i="16"/>
  <c r="J21" i="16"/>
  <c r="J29" i="16"/>
  <c r="J37" i="16"/>
  <c r="J45" i="16"/>
  <c r="J53" i="16"/>
  <c r="J61" i="16"/>
  <c r="J69" i="16"/>
  <c r="J77" i="16"/>
  <c r="J85" i="16"/>
  <c r="J93" i="16"/>
  <c r="J101" i="16"/>
  <c r="J109" i="16"/>
  <c r="J117" i="16"/>
  <c r="J125" i="16"/>
  <c r="J133" i="16"/>
  <c r="J141" i="16"/>
  <c r="J149" i="16"/>
  <c r="J157" i="16"/>
  <c r="J165" i="16"/>
  <c r="J173" i="16"/>
  <c r="J181" i="16"/>
  <c r="J189" i="16"/>
  <c r="J197" i="16"/>
  <c r="J205" i="16"/>
  <c r="J213" i="16"/>
  <c r="J221" i="16"/>
  <c r="J229" i="16"/>
  <c r="J237" i="16"/>
  <c r="J245" i="16"/>
  <c r="J253" i="16"/>
  <c r="J261" i="16"/>
  <c r="J269" i="16"/>
  <c r="J277" i="16"/>
  <c r="J285" i="16"/>
  <c r="J293" i="16"/>
  <c r="J301" i="16"/>
  <c r="J309" i="16"/>
  <c r="J317" i="16"/>
  <c r="J325" i="16"/>
  <c r="J333" i="16"/>
  <c r="J341" i="16"/>
  <c r="J349" i="16"/>
  <c r="J357" i="16"/>
  <c r="J365" i="16"/>
  <c r="J373" i="16"/>
  <c r="J381" i="16"/>
  <c r="J389" i="16"/>
  <c r="J397" i="16"/>
  <c r="J405" i="16"/>
  <c r="J413" i="16"/>
  <c r="J421" i="16"/>
  <c r="J429" i="16"/>
  <c r="J437" i="16"/>
  <c r="J445" i="16"/>
  <c r="J453" i="16"/>
  <c r="J461" i="16"/>
  <c r="J469" i="16"/>
  <c r="J477" i="16"/>
  <c r="J485" i="16"/>
  <c r="J493" i="16"/>
  <c r="J501" i="16"/>
  <c r="J509" i="16"/>
  <c r="J517" i="16"/>
  <c r="J525" i="16"/>
  <c r="J16" i="16"/>
  <c r="J56" i="16"/>
  <c r="J88" i="16"/>
  <c r="J120" i="16"/>
  <c r="J152" i="16"/>
  <c r="J184" i="16"/>
  <c r="J216" i="16"/>
  <c r="J248" i="16"/>
  <c r="J280" i="16"/>
  <c r="J312" i="16"/>
  <c r="J344" i="16"/>
  <c r="J376" i="16"/>
  <c r="J408" i="16"/>
  <c r="J440" i="16"/>
  <c r="J472" i="16"/>
  <c r="J504" i="16"/>
  <c r="J530" i="16"/>
  <c r="J541" i="16"/>
  <c r="J552" i="16"/>
  <c r="H6" i="16"/>
  <c r="H14" i="16"/>
  <c r="H22" i="16"/>
  <c r="H30" i="16"/>
  <c r="H38" i="16"/>
  <c r="H46" i="16"/>
  <c r="H54" i="16"/>
  <c r="H62" i="16"/>
  <c r="H70" i="16"/>
  <c r="H78" i="16"/>
  <c r="H86" i="16"/>
  <c r="H94" i="16"/>
  <c r="H102" i="16"/>
  <c r="H110" i="16"/>
  <c r="H118" i="16"/>
  <c r="H126" i="16"/>
  <c r="H134" i="16"/>
  <c r="H142" i="16"/>
  <c r="H150" i="16"/>
  <c r="H158" i="16"/>
  <c r="H166" i="16"/>
  <c r="H174" i="16"/>
  <c r="H182" i="16"/>
  <c r="H190" i="16"/>
  <c r="H198" i="16"/>
  <c r="H206" i="16"/>
  <c r="H214" i="16"/>
  <c r="H222" i="16"/>
  <c r="H230" i="16"/>
  <c r="H238" i="16"/>
  <c r="H246" i="16"/>
  <c r="H254" i="16"/>
  <c r="H262" i="16"/>
  <c r="H270" i="16"/>
  <c r="H278" i="16"/>
  <c r="H286" i="16"/>
  <c r="H294" i="16"/>
  <c r="H302" i="16"/>
  <c r="H310" i="16"/>
  <c r="H318" i="16"/>
  <c r="H326" i="16"/>
  <c r="H334" i="16"/>
  <c r="H342" i="16"/>
  <c r="H350" i="16"/>
  <c r="H358" i="16"/>
  <c r="H366" i="16"/>
  <c r="H374" i="16"/>
  <c r="H382" i="16"/>
  <c r="H390" i="16"/>
  <c r="H398" i="16"/>
  <c r="H406" i="16"/>
  <c r="H414" i="16"/>
  <c r="H422" i="16"/>
  <c r="H430" i="16"/>
  <c r="H438" i="16"/>
  <c r="H446" i="16"/>
  <c r="H454" i="16"/>
  <c r="H462" i="16"/>
  <c r="H470" i="16"/>
  <c r="H478" i="16"/>
  <c r="H486" i="16"/>
  <c r="H494" i="16"/>
  <c r="H502" i="16"/>
  <c r="H510" i="16"/>
  <c r="H518" i="16"/>
  <c r="H526" i="16"/>
  <c r="H534" i="16"/>
  <c r="H542" i="16"/>
  <c r="H550" i="16"/>
  <c r="J24" i="16"/>
  <c r="J60" i="16"/>
  <c r="J92" i="16"/>
  <c r="J124" i="16"/>
  <c r="J156" i="16"/>
  <c r="J188" i="16"/>
  <c r="J220" i="16"/>
  <c r="J252" i="16"/>
  <c r="J284" i="16"/>
  <c r="J316" i="16"/>
  <c r="J348" i="16"/>
  <c r="J380" i="16"/>
  <c r="J412" i="16"/>
  <c r="J444" i="16"/>
  <c r="J476" i="16"/>
  <c r="J508" i="16"/>
  <c r="J531" i="16"/>
  <c r="J544" i="16"/>
  <c r="J554" i="16"/>
  <c r="H7" i="16"/>
  <c r="H15" i="16"/>
  <c r="H23" i="16"/>
  <c r="H31" i="16"/>
  <c r="H39" i="16"/>
  <c r="H47" i="16"/>
  <c r="H55" i="16"/>
  <c r="H63" i="16"/>
  <c r="H71" i="16"/>
  <c r="H79" i="16"/>
  <c r="H87" i="16"/>
  <c r="H95" i="16"/>
  <c r="H103" i="16"/>
  <c r="H111" i="16"/>
  <c r="H119" i="16"/>
  <c r="H127" i="16"/>
  <c r="H135" i="16"/>
  <c r="H143" i="16"/>
  <c r="H151" i="16"/>
  <c r="H159" i="16"/>
  <c r="H167" i="16"/>
  <c r="H175" i="16"/>
  <c r="H183" i="16"/>
  <c r="H191" i="16"/>
  <c r="H199" i="16"/>
  <c r="H207" i="16"/>
  <c r="H215" i="16"/>
  <c r="H223" i="16"/>
  <c r="H231" i="16"/>
  <c r="H239" i="16"/>
  <c r="H247" i="16"/>
  <c r="H255" i="16"/>
  <c r="H263" i="16"/>
  <c r="H271" i="16"/>
  <c r="H279" i="16"/>
  <c r="H287" i="16"/>
  <c r="H295" i="16"/>
  <c r="H303" i="16"/>
  <c r="H311" i="16"/>
  <c r="H319" i="16"/>
  <c r="H327" i="16"/>
  <c r="H335" i="16"/>
  <c r="H343" i="16"/>
  <c r="H351" i="16"/>
  <c r="H359" i="16"/>
  <c r="H367" i="16"/>
  <c r="H375" i="16"/>
  <c r="H383" i="16"/>
  <c r="H391" i="16"/>
  <c r="H399" i="16"/>
  <c r="H407" i="16"/>
  <c r="H415" i="16"/>
  <c r="H423" i="16"/>
  <c r="H431" i="16"/>
  <c r="H439" i="16"/>
  <c r="H447" i="16"/>
  <c r="H455" i="16"/>
  <c r="H463" i="16"/>
  <c r="H471" i="16"/>
  <c r="H479" i="16"/>
  <c r="H487" i="16"/>
  <c r="H495" i="16"/>
  <c r="H503" i="16"/>
  <c r="H511" i="16"/>
  <c r="H519" i="16"/>
  <c r="H527" i="16"/>
  <c r="H535" i="16"/>
  <c r="H543" i="16"/>
  <c r="H551" i="16"/>
  <c r="J32" i="16"/>
  <c r="J64" i="16"/>
  <c r="J96" i="16"/>
  <c r="J128" i="16"/>
  <c r="J160" i="16"/>
  <c r="J192" i="16"/>
  <c r="J224" i="16"/>
  <c r="J256" i="16"/>
  <c r="J288" i="16"/>
  <c r="J320" i="16"/>
  <c r="J352" i="16"/>
  <c r="J384" i="16"/>
  <c r="J416" i="16"/>
  <c r="J448" i="16"/>
  <c r="J480" i="16"/>
  <c r="J512" i="16"/>
  <c r="J532" i="16"/>
  <c r="J546" i="16"/>
  <c r="J555" i="16"/>
  <c r="H8" i="16"/>
  <c r="H16" i="16"/>
  <c r="H24" i="16"/>
  <c r="H32" i="16"/>
  <c r="H40" i="16"/>
  <c r="H48" i="16"/>
  <c r="H56" i="16"/>
  <c r="H64" i="16"/>
  <c r="H72" i="16"/>
  <c r="H80" i="16"/>
  <c r="H88" i="16"/>
  <c r="H96" i="16"/>
  <c r="H104" i="16"/>
  <c r="H112" i="16"/>
  <c r="H120" i="16"/>
  <c r="H128" i="16"/>
  <c r="H136" i="16"/>
  <c r="H144" i="16"/>
  <c r="H152" i="16"/>
  <c r="H160" i="16"/>
  <c r="H168" i="16"/>
  <c r="H176" i="16"/>
  <c r="H184" i="16"/>
  <c r="H192" i="16"/>
  <c r="H200" i="16"/>
  <c r="H208" i="16"/>
  <c r="H216" i="16"/>
  <c r="H224" i="16"/>
  <c r="H232" i="16"/>
  <c r="H240" i="16"/>
  <c r="H248" i="16"/>
  <c r="H256" i="16"/>
  <c r="H264" i="16"/>
  <c r="H272" i="16"/>
  <c r="H280" i="16"/>
  <c r="H288" i="16"/>
  <c r="H296" i="16"/>
  <c r="H304" i="16"/>
  <c r="H312" i="16"/>
  <c r="H320" i="16"/>
  <c r="H328" i="16"/>
  <c r="H336" i="16"/>
  <c r="H344" i="16"/>
  <c r="H352" i="16"/>
  <c r="H360" i="16"/>
  <c r="H368" i="16"/>
  <c r="H376" i="16"/>
  <c r="H384" i="16"/>
  <c r="H392" i="16"/>
  <c r="H400" i="16"/>
  <c r="H408" i="16"/>
  <c r="H416" i="16"/>
  <c r="H424" i="16"/>
  <c r="H432" i="16"/>
  <c r="H440" i="16"/>
  <c r="H448" i="16"/>
  <c r="H456" i="16"/>
  <c r="H464" i="16"/>
  <c r="H472" i="16"/>
  <c r="H480" i="16"/>
  <c r="H488" i="16"/>
  <c r="H496" i="16"/>
  <c r="H504" i="16"/>
  <c r="H512" i="16"/>
  <c r="H520" i="16"/>
  <c r="H528" i="16"/>
  <c r="J36" i="16"/>
  <c r="J68" i="16"/>
  <c r="J100" i="16"/>
  <c r="J132" i="16"/>
  <c r="J164" i="16"/>
  <c r="J196" i="16"/>
  <c r="J228" i="16"/>
  <c r="J260" i="16"/>
  <c r="J292" i="16"/>
  <c r="J324" i="16"/>
  <c r="J356" i="16"/>
  <c r="J388" i="16"/>
  <c r="J420" i="16"/>
  <c r="J452" i="16"/>
  <c r="J484" i="16"/>
  <c r="J516" i="16"/>
  <c r="J533" i="16"/>
  <c r="J547" i="16"/>
  <c r="J556" i="16"/>
  <c r="H9" i="16"/>
  <c r="H17" i="16"/>
  <c r="H25" i="16"/>
  <c r="H33" i="16"/>
  <c r="H41" i="16"/>
  <c r="H49" i="16"/>
  <c r="H57" i="16"/>
  <c r="H65" i="16"/>
  <c r="H73" i="16"/>
  <c r="H81" i="16"/>
  <c r="H89" i="16"/>
  <c r="H97" i="16"/>
  <c r="H105" i="16"/>
  <c r="H113" i="16"/>
  <c r="H121" i="16"/>
  <c r="H129" i="16"/>
  <c r="H137" i="16"/>
  <c r="H145" i="16"/>
  <c r="H153" i="16"/>
  <c r="H161" i="16"/>
  <c r="H169" i="16"/>
  <c r="H177" i="16"/>
  <c r="H185" i="16"/>
  <c r="H193" i="16"/>
  <c r="H201" i="16"/>
  <c r="H209" i="16"/>
  <c r="H217" i="16"/>
  <c r="H225" i="16"/>
  <c r="H233" i="16"/>
  <c r="H241" i="16"/>
  <c r="H249" i="16"/>
  <c r="H257" i="16"/>
  <c r="H265" i="16"/>
  <c r="H273" i="16"/>
  <c r="H281" i="16"/>
  <c r="H289" i="16"/>
  <c r="H297" i="16"/>
  <c r="H305" i="16"/>
  <c r="H313" i="16"/>
  <c r="H321" i="16"/>
  <c r="H329" i="16"/>
  <c r="H337" i="16"/>
  <c r="H345" i="16"/>
  <c r="H353" i="16"/>
  <c r="H361" i="16"/>
  <c r="H369" i="16"/>
  <c r="H377" i="16"/>
  <c r="H385" i="16"/>
  <c r="H393" i="16"/>
  <c r="H401" i="16"/>
  <c r="H409" i="16"/>
  <c r="H417" i="16"/>
  <c r="H425" i="16"/>
  <c r="H433" i="16"/>
  <c r="H441" i="16"/>
  <c r="H449" i="16"/>
  <c r="H457" i="16"/>
  <c r="H465" i="16"/>
  <c r="H473" i="16"/>
  <c r="H481" i="16"/>
  <c r="H489" i="16"/>
  <c r="H497" i="16"/>
  <c r="H505" i="16"/>
  <c r="H513" i="16"/>
  <c r="H521" i="16"/>
  <c r="H529" i="16"/>
  <c r="H537" i="16"/>
  <c r="H545" i="16"/>
  <c r="H553" i="16"/>
  <c r="J40" i="16"/>
  <c r="J72" i="16"/>
  <c r="J104" i="16"/>
  <c r="J136" i="16"/>
  <c r="J168" i="16"/>
  <c r="J200" i="16"/>
  <c r="J232" i="16"/>
  <c r="J264" i="16"/>
  <c r="J296" i="16"/>
  <c r="J328" i="16"/>
  <c r="J360" i="16"/>
  <c r="J392" i="16"/>
  <c r="J424" i="16"/>
  <c r="J456" i="16"/>
  <c r="J488" i="16"/>
  <c r="J520" i="16"/>
  <c r="J536" i="16"/>
  <c r="J548" i="16"/>
  <c r="J2" i="16"/>
  <c r="H10" i="16"/>
  <c r="H18" i="16"/>
  <c r="H26" i="16"/>
  <c r="H34" i="16"/>
  <c r="H42" i="16"/>
  <c r="H50" i="16"/>
  <c r="H58" i="16"/>
  <c r="H66" i="16"/>
  <c r="H74" i="16"/>
  <c r="H82" i="16"/>
  <c r="H90" i="16"/>
  <c r="H98" i="16"/>
  <c r="H106" i="16"/>
  <c r="H114" i="16"/>
  <c r="H122" i="16"/>
  <c r="H130" i="16"/>
  <c r="H138" i="16"/>
  <c r="H146" i="16"/>
  <c r="H154" i="16"/>
  <c r="H162" i="16"/>
  <c r="H170" i="16"/>
  <c r="H178" i="16"/>
  <c r="H186" i="16"/>
  <c r="H194" i="16"/>
  <c r="H202" i="16"/>
  <c r="H210" i="16"/>
  <c r="H218" i="16"/>
  <c r="H226" i="16"/>
  <c r="H234" i="16"/>
  <c r="H242" i="16"/>
  <c r="H250" i="16"/>
  <c r="H258" i="16"/>
  <c r="H266" i="16"/>
  <c r="H274" i="16"/>
  <c r="H282" i="16"/>
  <c r="H290" i="16"/>
  <c r="H298" i="16"/>
  <c r="H306" i="16"/>
  <c r="H314" i="16"/>
  <c r="H322" i="16"/>
  <c r="H330" i="16"/>
  <c r="H338" i="16"/>
  <c r="H346" i="16"/>
  <c r="H354" i="16"/>
  <c r="H362" i="16"/>
  <c r="H370" i="16"/>
  <c r="H378" i="16"/>
  <c r="H386" i="16"/>
  <c r="H394" i="16"/>
  <c r="H402" i="16"/>
  <c r="H410" i="16"/>
  <c r="H418" i="16"/>
  <c r="H426" i="16"/>
  <c r="H434" i="16"/>
  <c r="H442" i="16"/>
  <c r="H450" i="16"/>
  <c r="H458" i="16"/>
  <c r="H466" i="16"/>
  <c r="H474" i="16"/>
  <c r="H482" i="16"/>
  <c r="H490" i="16"/>
  <c r="H498" i="16"/>
  <c r="H506" i="16"/>
  <c r="H514" i="16"/>
  <c r="H522" i="16"/>
  <c r="H530" i="16"/>
  <c r="H538" i="16"/>
  <c r="H546" i="16"/>
  <c r="H554" i="16"/>
  <c r="J44" i="16"/>
  <c r="J76" i="16"/>
  <c r="J108" i="16"/>
  <c r="J140" i="16"/>
  <c r="J172" i="16"/>
  <c r="J204" i="16"/>
  <c r="J236" i="16"/>
  <c r="J268" i="16"/>
  <c r="J300" i="16"/>
  <c r="J332" i="16"/>
  <c r="J364" i="16"/>
  <c r="J396" i="16"/>
  <c r="J428" i="16"/>
  <c r="J460" i="16"/>
  <c r="J492" i="16"/>
  <c r="J522" i="16"/>
  <c r="J538" i="16"/>
  <c r="J549" i="16"/>
  <c r="H3" i="16"/>
  <c r="H11" i="16"/>
  <c r="H19" i="16"/>
  <c r="H27" i="16"/>
  <c r="H35" i="16"/>
  <c r="H43" i="16"/>
  <c r="H51" i="16"/>
  <c r="H59" i="16"/>
  <c r="H67" i="16"/>
  <c r="H75" i="16"/>
  <c r="H83" i="16"/>
  <c r="H91" i="16"/>
  <c r="H99" i="16"/>
  <c r="H107" i="16"/>
  <c r="H115" i="16"/>
  <c r="H123" i="16"/>
  <c r="H131" i="16"/>
  <c r="H139" i="16"/>
  <c r="H147" i="16"/>
  <c r="H155" i="16"/>
  <c r="H163" i="16"/>
  <c r="H171" i="16"/>
  <c r="H179" i="16"/>
  <c r="H187" i="16"/>
  <c r="H195" i="16"/>
  <c r="H203" i="16"/>
  <c r="H211" i="16"/>
  <c r="H219" i="16"/>
  <c r="H227" i="16"/>
  <c r="H235" i="16"/>
  <c r="H243" i="16"/>
  <c r="H251" i="16"/>
  <c r="H259" i="16"/>
  <c r="H267" i="16"/>
  <c r="H275" i="16"/>
  <c r="H283" i="16"/>
  <c r="H291" i="16"/>
  <c r="H299" i="16"/>
  <c r="H307" i="16"/>
  <c r="H315" i="16"/>
  <c r="H323" i="16"/>
  <c r="H331" i="16"/>
  <c r="H339" i="16"/>
  <c r="H347" i="16"/>
  <c r="H355" i="16"/>
  <c r="H363" i="16"/>
  <c r="H371" i="16"/>
  <c r="H379" i="16"/>
  <c r="H387" i="16"/>
  <c r="H395" i="16"/>
  <c r="H403" i="16"/>
  <c r="H411" i="16"/>
  <c r="H419" i="16"/>
  <c r="H427" i="16"/>
  <c r="H435" i="16"/>
  <c r="H443" i="16"/>
  <c r="H451" i="16"/>
  <c r="H459" i="16"/>
  <c r="H467" i="16"/>
  <c r="H475" i="16"/>
  <c r="H483" i="16"/>
  <c r="H491" i="16"/>
  <c r="H499" i="16"/>
  <c r="H507" i="16"/>
  <c r="H515" i="16"/>
  <c r="H523" i="16"/>
  <c r="H531" i="16"/>
  <c r="H539" i="16"/>
  <c r="H547" i="16"/>
  <c r="H555" i="16"/>
  <c r="J48" i="16"/>
  <c r="J80" i="16"/>
  <c r="J112" i="16"/>
  <c r="J144" i="16"/>
  <c r="J176" i="16"/>
  <c r="J208" i="16"/>
  <c r="J240" i="16"/>
  <c r="J272" i="16"/>
  <c r="J304" i="16"/>
  <c r="J336" i="16"/>
  <c r="J368" i="16"/>
  <c r="J400" i="16"/>
  <c r="J432" i="16"/>
  <c r="J464" i="16"/>
  <c r="J496" i="16"/>
  <c r="J524" i="16"/>
  <c r="J539" i="16"/>
  <c r="J550" i="16"/>
  <c r="H4" i="16"/>
  <c r="H12" i="16"/>
  <c r="H20" i="16"/>
  <c r="H28" i="16"/>
  <c r="H36" i="16"/>
  <c r="H44" i="16"/>
  <c r="H52" i="16"/>
  <c r="H60" i="16"/>
  <c r="H68" i="16"/>
  <c r="H76" i="16"/>
  <c r="H84" i="16"/>
  <c r="H92" i="16"/>
  <c r="H100" i="16"/>
  <c r="H108" i="16"/>
  <c r="H116" i="16"/>
  <c r="H124" i="16"/>
  <c r="H132" i="16"/>
  <c r="H140" i="16"/>
  <c r="H148" i="16"/>
  <c r="H156" i="16"/>
  <c r="H164" i="16"/>
  <c r="H172" i="16"/>
  <c r="H180" i="16"/>
  <c r="H188" i="16"/>
  <c r="H196" i="16"/>
  <c r="H204" i="16"/>
  <c r="H212" i="16"/>
  <c r="H220" i="16"/>
  <c r="H228" i="16"/>
  <c r="H236" i="16"/>
  <c r="H244" i="16"/>
  <c r="H252" i="16"/>
  <c r="H260" i="16"/>
  <c r="H268" i="16"/>
  <c r="H276" i="16"/>
  <c r="H284" i="16"/>
  <c r="H292" i="16"/>
  <c r="H300" i="16"/>
  <c r="H308" i="16"/>
  <c r="H316" i="16"/>
  <c r="H324" i="16"/>
  <c r="H332" i="16"/>
  <c r="H340" i="16"/>
  <c r="H348" i="16"/>
  <c r="H356" i="16"/>
  <c r="H364" i="16"/>
  <c r="H372" i="16"/>
  <c r="H380" i="16"/>
  <c r="H388" i="16"/>
  <c r="H396" i="16"/>
  <c r="H404" i="16"/>
  <c r="H412" i="16"/>
  <c r="H420" i="16"/>
  <c r="H428" i="16"/>
  <c r="H436" i="16"/>
  <c r="H444" i="16"/>
  <c r="H452" i="16"/>
  <c r="H460" i="16"/>
  <c r="H468" i="16"/>
  <c r="H476" i="16"/>
  <c r="H484" i="16"/>
  <c r="H492" i="16"/>
  <c r="H500" i="16"/>
  <c r="H508" i="16"/>
  <c r="H516" i="16"/>
  <c r="H524" i="16"/>
  <c r="H532" i="16"/>
  <c r="J52" i="16"/>
  <c r="J84" i="16"/>
  <c r="J116" i="16"/>
  <c r="J148" i="16"/>
  <c r="J180" i="16"/>
  <c r="J212" i="16"/>
  <c r="J244" i="16"/>
  <c r="J276" i="16"/>
  <c r="J308" i="16"/>
  <c r="J340" i="16"/>
  <c r="J372" i="16"/>
  <c r="J404" i="16"/>
  <c r="J436" i="16"/>
  <c r="J468" i="16"/>
  <c r="J500" i="16"/>
  <c r="J528" i="16"/>
  <c r="J540" i="16"/>
  <c r="J551" i="16"/>
  <c r="H5" i="16"/>
  <c r="H13" i="16"/>
  <c r="H21" i="16"/>
  <c r="H29" i="16"/>
  <c r="H37" i="16"/>
  <c r="H45" i="16"/>
  <c r="H53" i="16"/>
  <c r="H61" i="16"/>
  <c r="H69" i="16"/>
  <c r="H77" i="16"/>
  <c r="H85" i="16"/>
  <c r="H93" i="16"/>
  <c r="H101" i="16"/>
  <c r="H109" i="16"/>
  <c r="H117" i="16"/>
  <c r="H125" i="16"/>
  <c r="H133" i="16"/>
  <c r="H141" i="16"/>
  <c r="H149" i="16"/>
  <c r="H157" i="16"/>
  <c r="H165" i="16"/>
  <c r="H173" i="16"/>
  <c r="H181" i="16"/>
  <c r="H189" i="16"/>
  <c r="H197" i="16"/>
  <c r="H205" i="16"/>
  <c r="H213" i="16"/>
  <c r="H221" i="16"/>
  <c r="H229" i="16"/>
  <c r="H237" i="16"/>
  <c r="H245" i="16"/>
  <c r="H253" i="16"/>
  <c r="H261" i="16"/>
  <c r="H269" i="16"/>
  <c r="H277" i="16"/>
  <c r="H285" i="16"/>
  <c r="H293" i="16"/>
  <c r="H301" i="16"/>
  <c r="H309" i="16"/>
  <c r="H317" i="16"/>
  <c r="H325" i="16"/>
  <c r="H333" i="16"/>
  <c r="H341" i="16"/>
  <c r="H349" i="16"/>
  <c r="H357" i="16"/>
  <c r="H365" i="16"/>
  <c r="H373" i="16"/>
  <c r="H381" i="16"/>
  <c r="H389" i="16"/>
  <c r="H397" i="16"/>
  <c r="H405" i="16"/>
  <c r="H413" i="16"/>
  <c r="H421" i="16"/>
  <c r="H429" i="16"/>
  <c r="H437" i="16"/>
  <c r="H445" i="16"/>
  <c r="H453" i="16"/>
  <c r="H461" i="16"/>
  <c r="H469" i="16"/>
  <c r="H477" i="16"/>
  <c r="H485" i="16"/>
  <c r="H493" i="16"/>
  <c r="H501" i="16"/>
  <c r="H509" i="16"/>
  <c r="H517" i="16"/>
  <c r="H525" i="16"/>
  <c r="H533" i="16"/>
  <c r="H541" i="16"/>
  <c r="H549" i="16"/>
  <c r="H2" i="16"/>
  <c r="H556" i="16"/>
  <c r="H552" i="16"/>
  <c r="H548" i="16"/>
  <c r="H544" i="16"/>
  <c r="H540" i="16"/>
  <c r="H536" i="16"/>
  <c r="I58" i="16"/>
  <c r="I446" i="16"/>
  <c r="I481" i="16"/>
  <c r="I465" i="16"/>
  <c r="I449" i="16"/>
  <c r="I433" i="16"/>
  <c r="I417" i="16"/>
  <c r="I398" i="16"/>
  <c r="I377" i="16"/>
  <c r="I354" i="16"/>
  <c r="I334" i="16"/>
  <c r="I313" i="16"/>
  <c r="I290" i="16"/>
  <c r="I270" i="16"/>
  <c r="I249" i="16"/>
  <c r="I217" i="16"/>
  <c r="I185" i="16"/>
  <c r="I153" i="16"/>
  <c r="I114" i="16"/>
  <c r="I50" i="16"/>
  <c r="I495" i="16"/>
  <c r="I394" i="16"/>
  <c r="I266" i="16"/>
  <c r="I42" i="16"/>
  <c r="I462" i="16"/>
  <c r="I527" i="16"/>
  <c r="I431" i="16"/>
  <c r="I289" i="16"/>
  <c r="I106" i="16"/>
  <c r="I494" i="16"/>
  <c r="I393" i="16"/>
  <c r="I286" i="16"/>
  <c r="I98" i="16"/>
  <c r="I554" i="16"/>
  <c r="I538" i="16"/>
  <c r="I522" i="16"/>
  <c r="I506" i="16"/>
  <c r="I490" i="16"/>
  <c r="I474" i="16"/>
  <c r="I458" i="16"/>
  <c r="I442" i="16"/>
  <c r="I426" i="16"/>
  <c r="I410" i="16"/>
  <c r="I390" i="16"/>
  <c r="I369" i="16"/>
  <c r="I346" i="16"/>
  <c r="I326" i="16"/>
  <c r="I305" i="16"/>
  <c r="I282" i="16"/>
  <c r="I262" i="16"/>
  <c r="I234" i="16"/>
  <c r="I202" i="16"/>
  <c r="I170" i="16"/>
  <c r="I138" i="16"/>
  <c r="I90" i="16"/>
  <c r="I26" i="16"/>
  <c r="I545" i="16"/>
  <c r="I511" i="16"/>
  <c r="I415" i="16"/>
  <c r="I310" i="16"/>
  <c r="I146" i="16"/>
  <c r="I526" i="16"/>
  <c r="I430" i="16"/>
  <c r="I329" i="16"/>
  <c r="I177" i="16"/>
  <c r="I553" i="16"/>
  <c r="I489" i="16"/>
  <c r="I457" i="16"/>
  <c r="I425" i="16"/>
  <c r="I386" i="16"/>
  <c r="I345" i="16"/>
  <c r="I302" i="16"/>
  <c r="I258" i="16"/>
  <c r="I201" i="16"/>
  <c r="I82" i="16"/>
  <c r="I513" i="16"/>
  <c r="I543" i="16"/>
  <c r="I447" i="16"/>
  <c r="I330" i="16"/>
  <c r="I210" i="16"/>
  <c r="I510" i="16"/>
  <c r="I414" i="16"/>
  <c r="I306" i="16"/>
  <c r="I209" i="16"/>
  <c r="I34" i="16"/>
  <c r="I537" i="16"/>
  <c r="I473" i="16"/>
  <c r="I441" i="16"/>
  <c r="I409" i="16"/>
  <c r="I366" i="16"/>
  <c r="I322" i="16"/>
  <c r="I281" i="16"/>
  <c r="I233" i="16"/>
  <c r="I169" i="16"/>
  <c r="I137" i="16"/>
  <c r="I18" i="16"/>
  <c r="I551" i="16"/>
  <c r="I535" i="16"/>
  <c r="I519" i="16"/>
  <c r="I503" i="16"/>
  <c r="I487" i="16"/>
  <c r="I471" i="16"/>
  <c r="I455" i="16"/>
  <c r="I439" i="16"/>
  <c r="I423" i="16"/>
  <c r="I406" i="16"/>
  <c r="I385" i="16"/>
  <c r="I362" i="16"/>
  <c r="I342" i="16"/>
  <c r="I321" i="16"/>
  <c r="I298" i="16"/>
  <c r="I278" i="16"/>
  <c r="I257" i="16"/>
  <c r="I226" i="16"/>
  <c r="I194" i="16"/>
  <c r="I162" i="16"/>
  <c r="I130" i="16"/>
  <c r="I74" i="16"/>
  <c r="I10" i="16"/>
  <c r="I529" i="16"/>
  <c r="I479" i="16"/>
  <c r="I374" i="16"/>
  <c r="I242" i="16"/>
  <c r="I478" i="16"/>
  <c r="I370" i="16"/>
  <c r="I241" i="16"/>
  <c r="I521" i="16"/>
  <c r="I534" i="16"/>
  <c r="I502" i="16"/>
  <c r="I470" i="16"/>
  <c r="I438" i="16"/>
  <c r="I402" i="16"/>
  <c r="I361" i="16"/>
  <c r="I318" i="16"/>
  <c r="I274" i="16"/>
  <c r="I254" i="16"/>
  <c r="I193" i="16"/>
  <c r="I161" i="16"/>
  <c r="I129" i="16"/>
  <c r="I66" i="16"/>
  <c r="I3" i="16"/>
  <c r="I497" i="16"/>
  <c r="I463" i="16"/>
  <c r="I353" i="16"/>
  <c r="I178" i="16"/>
  <c r="I542" i="16"/>
  <c r="I350" i="16"/>
  <c r="I265" i="16"/>
  <c r="I145" i="16"/>
  <c r="I505" i="16"/>
  <c r="I550" i="16"/>
  <c r="I518" i="16"/>
  <c r="I486" i="16"/>
  <c r="I454" i="16"/>
  <c r="I422" i="16"/>
  <c r="I382" i="16"/>
  <c r="I338" i="16"/>
  <c r="I297" i="16"/>
  <c r="I225" i="16"/>
  <c r="I546" i="16"/>
  <c r="I530" i="16"/>
  <c r="I514" i="16"/>
  <c r="I498" i="16"/>
  <c r="I482" i="16"/>
  <c r="I466" i="16"/>
  <c r="I450" i="16"/>
  <c r="I434" i="16"/>
  <c r="I418" i="16"/>
  <c r="I401" i="16"/>
  <c r="I378" i="16"/>
  <c r="I358" i="16"/>
  <c r="I337" i="16"/>
  <c r="I314" i="16"/>
  <c r="I294" i="16"/>
  <c r="I273" i="16"/>
  <c r="I250" i="16"/>
  <c r="I218" i="16"/>
  <c r="I186" i="16"/>
  <c r="I154" i="16"/>
  <c r="I122" i="16"/>
  <c r="I121" i="16"/>
  <c r="I113" i="16"/>
  <c r="I105" i="16"/>
  <c r="I97" i="16"/>
  <c r="I89" i="16"/>
  <c r="I81" i="16"/>
  <c r="I73" i="16"/>
  <c r="I65" i="16"/>
  <c r="I57" i="16"/>
  <c r="I49" i="16"/>
  <c r="I41" i="16"/>
  <c r="I33" i="16"/>
  <c r="I25" i="16"/>
  <c r="I17" i="16"/>
  <c r="I9" i="16"/>
  <c r="I552" i="16"/>
  <c r="I544" i="16"/>
  <c r="I536" i="16"/>
  <c r="I528" i="16"/>
  <c r="I520" i="16"/>
  <c r="I512" i="16"/>
  <c r="I504" i="16"/>
  <c r="I496" i="16"/>
  <c r="I488" i="16"/>
  <c r="I480" i="16"/>
  <c r="I472" i="16"/>
  <c r="I464" i="16"/>
  <c r="I456" i="16"/>
  <c r="I448" i="16"/>
  <c r="I440" i="16"/>
  <c r="I432" i="16"/>
  <c r="I424" i="16"/>
  <c r="I416" i="16"/>
  <c r="I408" i="16"/>
  <c r="I400" i="16"/>
  <c r="I392" i="16"/>
  <c r="I384" i="16"/>
  <c r="I376" i="16"/>
  <c r="I368" i="16"/>
  <c r="I360" i="16"/>
  <c r="I352" i="16"/>
  <c r="I344" i="16"/>
  <c r="I336" i="16"/>
  <c r="I328" i="16"/>
  <c r="I320" i="16"/>
  <c r="I312" i="16"/>
  <c r="I304" i="16"/>
  <c r="I296" i="16"/>
  <c r="I288" i="16"/>
  <c r="I280" i="16"/>
  <c r="I272" i="16"/>
  <c r="I264" i="16"/>
  <c r="I256" i="16"/>
  <c r="I248" i="16"/>
  <c r="I240" i="16"/>
  <c r="I232" i="16"/>
  <c r="I224" i="16"/>
  <c r="I216" i="16"/>
  <c r="I208" i="16"/>
  <c r="I200" i="16"/>
  <c r="I192" i="16"/>
  <c r="I184" i="16"/>
  <c r="I176" i="16"/>
  <c r="I168" i="16"/>
  <c r="I160" i="16"/>
  <c r="I152" i="16"/>
  <c r="I144" i="16"/>
  <c r="I136" i="16"/>
  <c r="I128" i="16"/>
  <c r="I120" i="16"/>
  <c r="I112" i="16"/>
  <c r="I104" i="16"/>
  <c r="I96" i="16"/>
  <c r="I88" i="16"/>
  <c r="I80" i="16"/>
  <c r="I72" i="16"/>
  <c r="I64" i="16"/>
  <c r="I56" i="16"/>
  <c r="I48" i="16"/>
  <c r="I40" i="16"/>
  <c r="I32" i="16"/>
  <c r="I24" i="16"/>
  <c r="I16" i="16"/>
  <c r="I8" i="16"/>
  <c r="I407" i="16"/>
  <c r="I399" i="16"/>
  <c r="I391" i="16"/>
  <c r="I383" i="16"/>
  <c r="I375" i="16"/>
  <c r="I367" i="16"/>
  <c r="I359" i="16"/>
  <c r="I351" i="16"/>
  <c r="I343" i="16"/>
  <c r="I335" i="16"/>
  <c r="I327" i="16"/>
  <c r="I319" i="16"/>
  <c r="I311" i="16"/>
  <c r="I303" i="16"/>
  <c r="I295" i="16"/>
  <c r="I287" i="16"/>
  <c r="I279" i="16"/>
  <c r="I271" i="16"/>
  <c r="I263" i="16"/>
  <c r="I255" i="16"/>
  <c r="I247" i="16"/>
  <c r="I239" i="16"/>
  <c r="I231" i="16"/>
  <c r="I223" i="16"/>
  <c r="I215" i="16"/>
  <c r="I207" i="16"/>
  <c r="I199" i="16"/>
  <c r="I191" i="16"/>
  <c r="I183" i="16"/>
  <c r="I175" i="16"/>
  <c r="I167" i="16"/>
  <c r="I159" i="16"/>
  <c r="I151" i="16"/>
  <c r="I143" i="16"/>
  <c r="I135" i="16"/>
  <c r="I127" i="16"/>
  <c r="I119" i="16"/>
  <c r="I111" i="16"/>
  <c r="I103" i="16"/>
  <c r="I95" i="16"/>
  <c r="I87" i="16"/>
  <c r="I79" i="16"/>
  <c r="I71" i="16"/>
  <c r="I63" i="16"/>
  <c r="I55" i="16"/>
  <c r="I47" i="16"/>
  <c r="I39" i="16"/>
  <c r="I31" i="16"/>
  <c r="I23" i="16"/>
  <c r="I15" i="16"/>
  <c r="I7" i="16"/>
  <c r="I246" i="16"/>
  <c r="I238" i="16"/>
  <c r="I230" i="16"/>
  <c r="I222" i="16"/>
  <c r="I214" i="16"/>
  <c r="I206" i="16"/>
  <c r="I198" i="16"/>
  <c r="I190" i="16"/>
  <c r="I182" i="16"/>
  <c r="I174" i="16"/>
  <c r="I166" i="16"/>
  <c r="I158" i="16"/>
  <c r="I150" i="16"/>
  <c r="I142" i="16"/>
  <c r="I134" i="16"/>
  <c r="I126" i="16"/>
  <c r="I118" i="16"/>
  <c r="I110" i="16"/>
  <c r="I102" i="16"/>
  <c r="I94" i="16"/>
  <c r="I86" i="16"/>
  <c r="I78" i="16"/>
  <c r="I70" i="16"/>
  <c r="I62" i="16"/>
  <c r="I54" i="16"/>
  <c r="I46" i="16"/>
  <c r="I38" i="16"/>
  <c r="I30" i="16"/>
  <c r="I22" i="16"/>
  <c r="I14" i="16"/>
  <c r="I6" i="16"/>
  <c r="I2" i="16"/>
  <c r="I509" i="16"/>
  <c r="I469" i="16"/>
  <c r="I429" i="16"/>
  <c r="I389" i="16"/>
  <c r="I365" i="16"/>
  <c r="I357" i="16"/>
  <c r="I333" i="16"/>
  <c r="I325" i="16"/>
  <c r="I317" i="16"/>
  <c r="I309" i="16"/>
  <c r="I301" i="16"/>
  <c r="I293" i="16"/>
  <c r="I285" i="16"/>
  <c r="I277" i="16"/>
  <c r="I269" i="16"/>
  <c r="I261" i="16"/>
  <c r="I253" i="16"/>
  <c r="I245" i="16"/>
  <c r="I237" i="16"/>
  <c r="I229" i="16"/>
  <c r="I221" i="16"/>
  <c r="I213" i="16"/>
  <c r="I205" i="16"/>
  <c r="I197" i="16"/>
  <c r="I189" i="16"/>
  <c r="I181" i="16"/>
  <c r="I173" i="16"/>
  <c r="I165" i="16"/>
  <c r="I157" i="16"/>
  <c r="I149" i="16"/>
  <c r="I141" i="16"/>
  <c r="I133" i="16"/>
  <c r="I125" i="16"/>
  <c r="I117" i="16"/>
  <c r="I109" i="16"/>
  <c r="I101" i="16"/>
  <c r="I93" i="16"/>
  <c r="I85" i="16"/>
  <c r="I77" i="16"/>
  <c r="I69" i="16"/>
  <c r="I61" i="16"/>
  <c r="I53" i="16"/>
  <c r="I45" i="16"/>
  <c r="I37" i="16"/>
  <c r="I29" i="16"/>
  <c r="I21" i="16"/>
  <c r="I13" i="16"/>
  <c r="I5" i="16"/>
  <c r="I549" i="16"/>
  <c r="I533" i="16"/>
  <c r="I517" i="16"/>
  <c r="I493" i="16"/>
  <c r="I477" i="16"/>
  <c r="I461" i="16"/>
  <c r="I445" i="16"/>
  <c r="I421" i="16"/>
  <c r="I405" i="16"/>
  <c r="I381" i="16"/>
  <c r="I341" i="16"/>
  <c r="I556" i="16"/>
  <c r="I548" i="16"/>
  <c r="I540" i="16"/>
  <c r="I532" i="16"/>
  <c r="I524" i="16"/>
  <c r="I516" i="16"/>
  <c r="I508" i="16"/>
  <c r="I500" i="16"/>
  <c r="I492" i="16"/>
  <c r="I484" i="16"/>
  <c r="I476" i="16"/>
  <c r="I468" i="16"/>
  <c r="I460" i="16"/>
  <c r="I452" i="16"/>
  <c r="I444" i="16"/>
  <c r="I436" i="16"/>
  <c r="I428" i="16"/>
  <c r="I420" i="16"/>
  <c r="I412" i="16"/>
  <c r="I404" i="16"/>
  <c r="I396" i="16"/>
  <c r="I388" i="16"/>
  <c r="I380" i="16"/>
  <c r="I372" i="16"/>
  <c r="I364" i="16"/>
  <c r="I356" i="16"/>
  <c r="I348" i="16"/>
  <c r="I340" i="16"/>
  <c r="I332" i="16"/>
  <c r="I324" i="16"/>
  <c r="I316" i="16"/>
  <c r="I308" i="16"/>
  <c r="I300" i="16"/>
  <c r="I292" i="16"/>
  <c r="I284" i="16"/>
  <c r="I276" i="16"/>
  <c r="I268" i="16"/>
  <c r="I260" i="16"/>
  <c r="I252" i="16"/>
  <c r="I244" i="16"/>
  <c r="I236" i="16"/>
  <c r="I228" i="16"/>
  <c r="I220" i="16"/>
  <c r="I212" i="16"/>
  <c r="I204" i="16"/>
  <c r="I196" i="16"/>
  <c r="I188" i="16"/>
  <c r="I180" i="16"/>
  <c r="I172" i="16"/>
  <c r="I164" i="16"/>
  <c r="I156" i="16"/>
  <c r="I148" i="16"/>
  <c r="I140" i="16"/>
  <c r="I132" i="16"/>
  <c r="I124" i="16"/>
  <c r="I116" i="16"/>
  <c r="I108" i="16"/>
  <c r="I100" i="16"/>
  <c r="I92" i="16"/>
  <c r="I84" i="16"/>
  <c r="I76" i="16"/>
  <c r="I68" i="16"/>
  <c r="I60" i="16"/>
  <c r="I52" i="16"/>
  <c r="I44" i="16"/>
  <c r="I36" i="16"/>
  <c r="I28" i="16"/>
  <c r="I20" i="16"/>
  <c r="I12" i="16"/>
  <c r="I4" i="16"/>
  <c r="I541" i="16"/>
  <c r="I525" i="16"/>
  <c r="I501" i="16"/>
  <c r="I485" i="16"/>
  <c r="I453" i="16"/>
  <c r="I437" i="16"/>
  <c r="I413" i="16"/>
  <c r="I397" i="16"/>
  <c r="I373" i="16"/>
  <c r="I349" i="16"/>
  <c r="I555" i="16"/>
  <c r="I547" i="16"/>
  <c r="I539" i="16"/>
  <c r="I531" i="16"/>
  <c r="I523" i="16"/>
  <c r="I515" i="16"/>
  <c r="I507" i="16"/>
  <c r="I499" i="16"/>
  <c r="I491" i="16"/>
  <c r="I483" i="16"/>
  <c r="I475" i="16"/>
  <c r="I467" i="16"/>
  <c r="I459" i="16"/>
  <c r="I451" i="16"/>
  <c r="I443" i="16"/>
  <c r="I435" i="16"/>
  <c r="I427" i="16"/>
  <c r="I419" i="16"/>
  <c r="I411" i="16"/>
  <c r="I403" i="16"/>
  <c r="I395" i="16"/>
  <c r="I387" i="16"/>
  <c r="I379" i="16"/>
  <c r="I371" i="16"/>
  <c r="I363" i="16"/>
  <c r="I355" i="16"/>
  <c r="I347" i="16"/>
  <c r="I339" i="16"/>
  <c r="I331" i="16"/>
  <c r="I323" i="16"/>
  <c r="I315" i="16"/>
  <c r="I307" i="16"/>
  <c r="I299" i="16"/>
  <c r="I291" i="16"/>
  <c r="I283" i="16"/>
  <c r="I275" i="16"/>
  <c r="I267" i="16"/>
  <c r="I259" i="16"/>
  <c r="I251" i="16"/>
  <c r="I243" i="16"/>
  <c r="I235" i="16"/>
  <c r="I227" i="16"/>
  <c r="I219" i="16"/>
  <c r="I211" i="16"/>
  <c r="I203" i="16"/>
  <c r="I195" i="16"/>
  <c r="I187" i="16"/>
  <c r="I179" i="16"/>
  <c r="I171" i="16"/>
  <c r="I163" i="16"/>
  <c r="I155" i="16"/>
  <c r="I147" i="16"/>
  <c r="I139" i="16"/>
  <c r="I131" i="16"/>
  <c r="I123" i="16"/>
  <c r="I115" i="16"/>
  <c r="I107" i="16"/>
  <c r="I99" i="16"/>
  <c r="I91" i="16"/>
  <c r="I83" i="16"/>
  <c r="I75" i="16"/>
  <c r="I67" i="16"/>
  <c r="I59" i="16"/>
  <c r="I51" i="16"/>
  <c r="I43" i="16"/>
  <c r="I35" i="16"/>
  <c r="I27" i="16"/>
  <c r="I19" i="16"/>
  <c r="I11" i="16"/>
  <c r="O39" i="16"/>
  <c r="O234" i="16"/>
  <c r="P19" i="16"/>
  <c r="P11" i="16"/>
  <c r="P556" i="16"/>
  <c r="P548" i="16"/>
  <c r="P540" i="16"/>
  <c r="P532" i="16"/>
  <c r="P524" i="16"/>
  <c r="P516" i="16"/>
  <c r="P508" i="16"/>
  <c r="P500" i="16"/>
  <c r="P492" i="16"/>
  <c r="P484" i="16"/>
  <c r="P476" i="16"/>
  <c r="P468" i="16"/>
  <c r="P457" i="16"/>
  <c r="P446" i="16"/>
  <c r="P430" i="16"/>
  <c r="P414" i="16"/>
  <c r="P398" i="16"/>
  <c r="P382" i="16"/>
  <c r="P366" i="16"/>
  <c r="P350" i="16"/>
  <c r="P334" i="16"/>
  <c r="P318" i="16"/>
  <c r="P302" i="16"/>
  <c r="P286" i="16"/>
  <c r="P270" i="16"/>
  <c r="P247" i="16"/>
  <c r="P228" i="16"/>
  <c r="P206" i="16"/>
  <c r="P183" i="16"/>
  <c r="P164" i="16"/>
  <c r="P139" i="16"/>
  <c r="P113" i="16"/>
  <c r="P91" i="16"/>
  <c r="P66" i="16"/>
  <c r="P39" i="16"/>
  <c r="O546" i="16"/>
  <c r="O516" i="16"/>
  <c r="O485" i="16"/>
  <c r="O443" i="16"/>
  <c r="O370" i="16"/>
  <c r="P20" i="16"/>
  <c r="P4" i="16"/>
  <c r="P541" i="16"/>
  <c r="P525" i="16"/>
  <c r="P509" i="16"/>
  <c r="P485" i="16"/>
  <c r="P469" i="16"/>
  <c r="P447" i="16"/>
  <c r="P415" i="16"/>
  <c r="P399" i="16"/>
  <c r="P351" i="16"/>
  <c r="P319" i="16"/>
  <c r="P287" i="16"/>
  <c r="P252" i="16"/>
  <c r="P207" i="16"/>
  <c r="P166" i="16"/>
  <c r="P119" i="16"/>
  <c r="P67" i="16"/>
  <c r="O548" i="16"/>
  <c r="O492" i="16"/>
  <c r="O386" i="16"/>
  <c r="O257" i="16"/>
  <c r="O6" i="16"/>
  <c r="O14" i="16"/>
  <c r="O22" i="16"/>
  <c r="O30" i="16"/>
  <c r="O38" i="16"/>
  <c r="O46" i="16"/>
  <c r="O54" i="16"/>
  <c r="O62" i="16"/>
  <c r="O70" i="16"/>
  <c r="O78" i="16"/>
  <c r="O86" i="16"/>
  <c r="O94" i="16"/>
  <c r="O102" i="16"/>
  <c r="O110" i="16"/>
  <c r="O118" i="16"/>
  <c r="O126" i="16"/>
  <c r="O3" i="16"/>
  <c r="O12" i="16"/>
  <c r="O21" i="16"/>
  <c r="O31" i="16"/>
  <c r="O40" i="16"/>
  <c r="O49" i="16"/>
  <c r="O58" i="16"/>
  <c r="O67" i="16"/>
  <c r="O76" i="16"/>
  <c r="O85" i="16"/>
  <c r="O95" i="16"/>
  <c r="O104" i="16"/>
  <c r="O113" i="16"/>
  <c r="O122" i="16"/>
  <c r="O131" i="16"/>
  <c r="O139" i="16"/>
  <c r="O147" i="16"/>
  <c r="O155" i="16"/>
  <c r="O163" i="16"/>
  <c r="O171" i="16"/>
  <c r="O179" i="16"/>
  <c r="O187" i="16"/>
  <c r="O195" i="16"/>
  <c r="O203" i="16"/>
  <c r="O211" i="16"/>
  <c r="O219" i="16"/>
  <c r="O227" i="16"/>
  <c r="O235" i="16"/>
  <c r="O243" i="16"/>
  <c r="O251" i="16"/>
  <c r="O259" i="16"/>
  <c r="O267" i="16"/>
  <c r="O275" i="16"/>
  <c r="O283" i="16"/>
  <c r="O291" i="16"/>
  <c r="O299" i="16"/>
  <c r="O307" i="16"/>
  <c r="O315" i="16"/>
  <c r="O323" i="16"/>
  <c r="O331" i="16"/>
  <c r="O339" i="16"/>
  <c r="O347" i="16"/>
  <c r="O355" i="16"/>
  <c r="O363" i="16"/>
  <c r="O371" i="16"/>
  <c r="O379" i="16"/>
  <c r="O4" i="16"/>
  <c r="O13" i="16"/>
  <c r="O23" i="16"/>
  <c r="O32" i="16"/>
  <c r="O41" i="16"/>
  <c r="O50" i="16"/>
  <c r="O59" i="16"/>
  <c r="O68" i="16"/>
  <c r="O77" i="16"/>
  <c r="O87" i="16"/>
  <c r="O96" i="16"/>
  <c r="O105" i="16"/>
  <c r="O114" i="16"/>
  <c r="O123" i="16"/>
  <c r="O132" i="16"/>
  <c r="O140" i="16"/>
  <c r="O148" i="16"/>
  <c r="O156" i="16"/>
  <c r="O164" i="16"/>
  <c r="O172" i="16"/>
  <c r="O180" i="16"/>
  <c r="O188" i="16"/>
  <c r="O196" i="16"/>
  <c r="O204" i="16"/>
  <c r="O212" i="16"/>
  <c r="O220" i="16"/>
  <c r="O228" i="16"/>
  <c r="O236" i="16"/>
  <c r="O244" i="16"/>
  <c r="O252" i="16"/>
  <c r="O260" i="16"/>
  <c r="O268" i="16"/>
  <c r="O276" i="16"/>
  <c r="O284" i="16"/>
  <c r="O292" i="16"/>
  <c r="O300" i="16"/>
  <c r="O308" i="16"/>
  <c r="O316" i="16"/>
  <c r="O324" i="16"/>
  <c r="O332" i="16"/>
  <c r="O340" i="16"/>
  <c r="O348" i="16"/>
  <c r="O356" i="16"/>
  <c r="O364" i="16"/>
  <c r="O372" i="16"/>
  <c r="O380" i="16"/>
  <c r="O388" i="16"/>
  <c r="O396" i="16"/>
  <c r="O5" i="16"/>
  <c r="O15" i="16"/>
  <c r="O24" i="16"/>
  <c r="O33" i="16"/>
  <c r="O42" i="16"/>
  <c r="O51" i="16"/>
  <c r="O60" i="16"/>
  <c r="O69" i="16"/>
  <c r="O79" i="16"/>
  <c r="O88" i="16"/>
  <c r="O97" i="16"/>
  <c r="O106" i="16"/>
  <c r="O115" i="16"/>
  <c r="O124" i="16"/>
  <c r="O133" i="16"/>
  <c r="O141" i="16"/>
  <c r="O149" i="16"/>
  <c r="O157" i="16"/>
  <c r="O165" i="16"/>
  <c r="O173" i="16"/>
  <c r="O181" i="16"/>
  <c r="O189" i="16"/>
  <c r="O197" i="16"/>
  <c r="O205" i="16"/>
  <c r="O213" i="16"/>
  <c r="O221" i="16"/>
  <c r="O229" i="16"/>
  <c r="O237" i="16"/>
  <c r="O245" i="16"/>
  <c r="O253" i="16"/>
  <c r="O261" i="16"/>
  <c r="O7" i="16"/>
  <c r="O16" i="16"/>
  <c r="O25" i="16"/>
  <c r="O34" i="16"/>
  <c r="O43" i="16"/>
  <c r="O52" i="16"/>
  <c r="O61" i="16"/>
  <c r="O71" i="16"/>
  <c r="O80" i="16"/>
  <c r="O89" i="16"/>
  <c r="O98" i="16"/>
  <c r="O107" i="16"/>
  <c r="O116" i="16"/>
  <c r="O125" i="16"/>
  <c r="O134" i="16"/>
  <c r="O142" i="16"/>
  <c r="O150" i="16"/>
  <c r="O158" i="16"/>
  <c r="O166" i="16"/>
  <c r="O174" i="16"/>
  <c r="O182" i="16"/>
  <c r="O190" i="16"/>
  <c r="O198" i="16"/>
  <c r="O206" i="16"/>
  <c r="O214" i="16"/>
  <c r="O222" i="16"/>
  <c r="O230" i="16"/>
  <c r="O238" i="16"/>
  <c r="O246" i="16"/>
  <c r="O254" i="16"/>
  <c r="O262" i="16"/>
  <c r="O270" i="16"/>
  <c r="O278" i="16"/>
  <c r="O286" i="16"/>
  <c r="O294" i="16"/>
  <c r="O302" i="16"/>
  <c r="O310" i="16"/>
  <c r="O318" i="16"/>
  <c r="O326" i="16"/>
  <c r="O334" i="16"/>
  <c r="O342" i="16"/>
  <c r="O350" i="16"/>
  <c r="O358" i="16"/>
  <c r="O366" i="16"/>
  <c r="O374" i="16"/>
  <c r="O382" i="16"/>
  <c r="O390" i="16"/>
  <c r="O398" i="16"/>
  <c r="O406" i="16"/>
  <c r="O414" i="16"/>
  <c r="O422" i="16"/>
  <c r="O430" i="16"/>
  <c r="O438" i="16"/>
  <c r="O446" i="16"/>
  <c r="O454" i="16"/>
  <c r="O462" i="16"/>
  <c r="O470" i="16"/>
  <c r="O478" i="16"/>
  <c r="O486" i="16"/>
  <c r="O494" i="16"/>
  <c r="O502" i="16"/>
  <c r="O510" i="16"/>
  <c r="O518" i="16"/>
  <c r="O526" i="16"/>
  <c r="O534" i="16"/>
  <c r="O542" i="16"/>
  <c r="O550" i="16"/>
  <c r="P26" i="16"/>
  <c r="P34" i="16"/>
  <c r="P42" i="16"/>
  <c r="O8" i="16"/>
  <c r="O17" i="16"/>
  <c r="O26" i="16"/>
  <c r="O35" i="16"/>
  <c r="O44" i="16"/>
  <c r="O53" i="16"/>
  <c r="O63" i="16"/>
  <c r="O72" i="16"/>
  <c r="O81" i="16"/>
  <c r="O90" i="16"/>
  <c r="O99" i="16"/>
  <c r="O108" i="16"/>
  <c r="O117" i="16"/>
  <c r="O127" i="16"/>
  <c r="O135" i="16"/>
  <c r="O143" i="16"/>
  <c r="O151" i="16"/>
  <c r="O9" i="16"/>
  <c r="O18" i="16"/>
  <c r="O27" i="16"/>
  <c r="O36" i="16"/>
  <c r="O45" i="16"/>
  <c r="O55" i="16"/>
  <c r="O64" i="16"/>
  <c r="O73" i="16"/>
  <c r="O82" i="16"/>
  <c r="O91" i="16"/>
  <c r="O100" i="16"/>
  <c r="O109" i="16"/>
  <c r="O119" i="16"/>
  <c r="O128" i="16"/>
  <c r="O136" i="16"/>
  <c r="O144" i="16"/>
  <c r="O152" i="16"/>
  <c r="O160" i="16"/>
  <c r="O168" i="16"/>
  <c r="O176" i="16"/>
  <c r="O184" i="16"/>
  <c r="O192" i="16"/>
  <c r="O200" i="16"/>
  <c r="O208" i="16"/>
  <c r="O216" i="16"/>
  <c r="O224" i="16"/>
  <c r="O232" i="16"/>
  <c r="O240" i="16"/>
  <c r="O248" i="16"/>
  <c r="O256" i="16"/>
  <c r="O264" i="16"/>
  <c r="O272" i="16"/>
  <c r="O280" i="16"/>
  <c r="O288" i="16"/>
  <c r="O296" i="16"/>
  <c r="O304" i="16"/>
  <c r="O312" i="16"/>
  <c r="O320" i="16"/>
  <c r="O328" i="16"/>
  <c r="O336" i="16"/>
  <c r="O344" i="16"/>
  <c r="O352" i="16"/>
  <c r="O360" i="16"/>
  <c r="O368" i="16"/>
  <c r="O376" i="16"/>
  <c r="O384" i="16"/>
  <c r="O392" i="16"/>
  <c r="O400" i="16"/>
  <c r="O408" i="16"/>
  <c r="O416" i="16"/>
  <c r="O424" i="16"/>
  <c r="O432" i="16"/>
  <c r="O440" i="16"/>
  <c r="O448" i="16"/>
  <c r="O456" i="16"/>
  <c r="O464" i="16"/>
  <c r="O472" i="16"/>
  <c r="O480" i="16"/>
  <c r="O488" i="16"/>
  <c r="O496" i="16"/>
  <c r="O504" i="16"/>
  <c r="O512" i="16"/>
  <c r="O520" i="16"/>
  <c r="O528" i="16"/>
  <c r="O536" i="16"/>
  <c r="O544" i="16"/>
  <c r="O552" i="16"/>
  <c r="P28" i="16"/>
  <c r="P36" i="16"/>
  <c r="P44" i="16"/>
  <c r="P52" i="16"/>
  <c r="P60" i="16"/>
  <c r="P68" i="16"/>
  <c r="P76" i="16"/>
  <c r="P84" i="16"/>
  <c r="P92" i="16"/>
  <c r="P100" i="16"/>
  <c r="P108" i="16"/>
  <c r="P116" i="16"/>
  <c r="P124" i="16"/>
  <c r="P132" i="16"/>
  <c r="P140" i="16"/>
  <c r="P148" i="16"/>
  <c r="P156" i="16"/>
  <c r="O10" i="16"/>
  <c r="O47" i="16"/>
  <c r="O83" i="16"/>
  <c r="O120" i="16"/>
  <c r="O153" i="16"/>
  <c r="O175" i="16"/>
  <c r="O194" i="16"/>
  <c r="O217" i="16"/>
  <c r="O239" i="16"/>
  <c r="O258" i="16"/>
  <c r="O277" i="16"/>
  <c r="O293" i="16"/>
  <c r="O309" i="16"/>
  <c r="O325" i="16"/>
  <c r="O341" i="16"/>
  <c r="O357" i="16"/>
  <c r="O373" i="16"/>
  <c r="O387" i="16"/>
  <c r="O401" i="16"/>
  <c r="O411" i="16"/>
  <c r="O421" i="16"/>
  <c r="O11" i="16"/>
  <c r="O48" i="16"/>
  <c r="O84" i="16"/>
  <c r="O121" i="16"/>
  <c r="O154" i="16"/>
  <c r="O177" i="16"/>
  <c r="O199" i="16"/>
  <c r="O218" i="16"/>
  <c r="O241" i="16"/>
  <c r="O263" i="16"/>
  <c r="O279" i="16"/>
  <c r="O295" i="16"/>
  <c r="O311" i="16"/>
  <c r="O327" i="16"/>
  <c r="O343" i="16"/>
  <c r="O359" i="16"/>
  <c r="O375" i="16"/>
  <c r="O389" i="16"/>
  <c r="O402" i="16"/>
  <c r="O412" i="16"/>
  <c r="O423" i="16"/>
  <c r="O434" i="16"/>
  <c r="O444" i="16"/>
  <c r="O455" i="16"/>
  <c r="O466" i="16"/>
  <c r="O476" i="16"/>
  <c r="O487" i="16"/>
  <c r="O498" i="16"/>
  <c r="O508" i="16"/>
  <c r="O519" i="16"/>
  <c r="O530" i="16"/>
  <c r="O540" i="16"/>
  <c r="O551" i="16"/>
  <c r="P30" i="16"/>
  <c r="P40" i="16"/>
  <c r="P50" i="16"/>
  <c r="P59" i="16"/>
  <c r="P69" i="16"/>
  <c r="P78" i="16"/>
  <c r="P87" i="16"/>
  <c r="P96" i="16"/>
  <c r="P105" i="16"/>
  <c r="P114" i="16"/>
  <c r="P123" i="16"/>
  <c r="P133" i="16"/>
  <c r="P142" i="16"/>
  <c r="P151" i="16"/>
  <c r="P160" i="16"/>
  <c r="P168" i="16"/>
  <c r="P176" i="16"/>
  <c r="P184" i="16"/>
  <c r="P192" i="16"/>
  <c r="P200" i="16"/>
  <c r="P208" i="16"/>
  <c r="P216" i="16"/>
  <c r="P224" i="16"/>
  <c r="P232" i="16"/>
  <c r="P240" i="16"/>
  <c r="P248" i="16"/>
  <c r="P256" i="16"/>
  <c r="P264" i="16"/>
  <c r="P272" i="16"/>
  <c r="P280" i="16"/>
  <c r="P288" i="16"/>
  <c r="P296" i="16"/>
  <c r="P304" i="16"/>
  <c r="P312" i="16"/>
  <c r="P320" i="16"/>
  <c r="P328" i="16"/>
  <c r="P336" i="16"/>
  <c r="P344" i="16"/>
  <c r="P352" i="16"/>
  <c r="P360" i="16"/>
  <c r="P368" i="16"/>
  <c r="P376" i="16"/>
  <c r="P384" i="16"/>
  <c r="P392" i="16"/>
  <c r="P400" i="16"/>
  <c r="P408" i="16"/>
  <c r="P416" i="16"/>
  <c r="P424" i="16"/>
  <c r="P432" i="16"/>
  <c r="P440" i="16"/>
  <c r="O19" i="16"/>
  <c r="O56" i="16"/>
  <c r="O92" i="16"/>
  <c r="O129" i="16"/>
  <c r="O159" i="16"/>
  <c r="O178" i="16"/>
  <c r="O201" i="16"/>
  <c r="O223" i="16"/>
  <c r="O242" i="16"/>
  <c r="O265" i="16"/>
  <c r="O281" i="16"/>
  <c r="O297" i="16"/>
  <c r="O313" i="16"/>
  <c r="O329" i="16"/>
  <c r="O345" i="16"/>
  <c r="O361" i="16"/>
  <c r="O377" i="16"/>
  <c r="O391" i="16"/>
  <c r="O403" i="16"/>
  <c r="O413" i="16"/>
  <c r="O425" i="16"/>
  <c r="O435" i="16"/>
  <c r="O445" i="16"/>
  <c r="O457" i="16"/>
  <c r="O467" i="16"/>
  <c r="O477" i="16"/>
  <c r="O489" i="16"/>
  <c r="O499" i="16"/>
  <c r="O509" i="16"/>
  <c r="O521" i="16"/>
  <c r="O531" i="16"/>
  <c r="O541" i="16"/>
  <c r="O553" i="16"/>
  <c r="P31" i="16"/>
  <c r="P41" i="16"/>
  <c r="P51" i="16"/>
  <c r="P61" i="16"/>
  <c r="P70" i="16"/>
  <c r="P79" i="16"/>
  <c r="P88" i="16"/>
  <c r="P97" i="16"/>
  <c r="P106" i="16"/>
  <c r="P115" i="16"/>
  <c r="P125" i="16"/>
  <c r="P134" i="16"/>
  <c r="P143" i="16"/>
  <c r="P152" i="16"/>
  <c r="P161" i="16"/>
  <c r="P169" i="16"/>
  <c r="P177" i="16"/>
  <c r="P185" i="16"/>
  <c r="P193" i="16"/>
  <c r="P201" i="16"/>
  <c r="P209" i="16"/>
  <c r="P217" i="16"/>
  <c r="P225" i="16"/>
  <c r="P233" i="16"/>
  <c r="P241" i="16"/>
  <c r="P249" i="16"/>
  <c r="P257" i="16"/>
  <c r="P265" i="16"/>
  <c r="P273" i="16"/>
  <c r="P281" i="16"/>
  <c r="P289" i="16"/>
  <c r="P297" i="16"/>
  <c r="P305" i="16"/>
  <c r="P313" i="16"/>
  <c r="P321" i="16"/>
  <c r="P329" i="16"/>
  <c r="P337" i="16"/>
  <c r="P345" i="16"/>
  <c r="P353" i="16"/>
  <c r="P361" i="16"/>
  <c r="P369" i="16"/>
  <c r="P377" i="16"/>
  <c r="P385" i="16"/>
  <c r="P393" i="16"/>
  <c r="P401" i="16"/>
  <c r="P409" i="16"/>
  <c r="P417" i="16"/>
  <c r="P425" i="16"/>
  <c r="P433" i="16"/>
  <c r="P441" i="16"/>
  <c r="P449" i="16"/>
  <c r="O20" i="16"/>
  <c r="O57" i="16"/>
  <c r="O93" i="16"/>
  <c r="O130" i="16"/>
  <c r="O161" i="16"/>
  <c r="O183" i="16"/>
  <c r="O202" i="16"/>
  <c r="O225" i="16"/>
  <c r="O247" i="16"/>
  <c r="O266" i="16"/>
  <c r="O282" i="16"/>
  <c r="O298" i="16"/>
  <c r="O314" i="16"/>
  <c r="O330" i="16"/>
  <c r="O346" i="16"/>
  <c r="O362" i="16"/>
  <c r="O378" i="16"/>
  <c r="O393" i="16"/>
  <c r="O404" i="16"/>
  <c r="O415" i="16"/>
  <c r="O426" i="16"/>
  <c r="O436" i="16"/>
  <c r="O447" i="16"/>
  <c r="O458" i="16"/>
  <c r="O468" i="16"/>
  <c r="O479" i="16"/>
  <c r="O490" i="16"/>
  <c r="O500" i="16"/>
  <c r="O511" i="16"/>
  <c r="O522" i="16"/>
  <c r="O532" i="16"/>
  <c r="O543" i="16"/>
  <c r="O554" i="16"/>
  <c r="P32" i="16"/>
  <c r="P43" i="16"/>
  <c r="P53" i="16"/>
  <c r="P62" i="16"/>
  <c r="P71" i="16"/>
  <c r="P80" i="16"/>
  <c r="P89" i="16"/>
  <c r="P98" i="16"/>
  <c r="P107" i="16"/>
  <c r="P117" i="16"/>
  <c r="P126" i="16"/>
  <c r="P135" i="16"/>
  <c r="P144" i="16"/>
  <c r="P153" i="16"/>
  <c r="P162" i="16"/>
  <c r="P170" i="16"/>
  <c r="P178" i="16"/>
  <c r="P186" i="16"/>
  <c r="P194" i="16"/>
  <c r="P202" i="16"/>
  <c r="P210" i="16"/>
  <c r="P218" i="16"/>
  <c r="P226" i="16"/>
  <c r="P234" i="16"/>
  <c r="P242" i="16"/>
  <c r="P250" i="16"/>
  <c r="P258" i="16"/>
  <c r="P266" i="16"/>
  <c r="P274" i="16"/>
  <c r="P282" i="16"/>
  <c r="P290" i="16"/>
  <c r="P298" i="16"/>
  <c r="P306" i="16"/>
  <c r="P314" i="16"/>
  <c r="P322" i="16"/>
  <c r="P330" i="16"/>
  <c r="P338" i="16"/>
  <c r="P346" i="16"/>
  <c r="P354" i="16"/>
  <c r="P362" i="16"/>
  <c r="P370" i="16"/>
  <c r="P378" i="16"/>
  <c r="P386" i="16"/>
  <c r="P394" i="16"/>
  <c r="P402" i="16"/>
  <c r="P410" i="16"/>
  <c r="P418" i="16"/>
  <c r="P426" i="16"/>
  <c r="P434" i="16"/>
  <c r="P442" i="16"/>
  <c r="P450" i="16"/>
  <c r="P458" i="16"/>
  <c r="O28" i="16"/>
  <c r="O65" i="16"/>
  <c r="O101" i="16"/>
  <c r="O137" i="16"/>
  <c r="O162" i="16"/>
  <c r="O185" i="16"/>
  <c r="O207" i="16"/>
  <c r="O226" i="16"/>
  <c r="O249" i="16"/>
  <c r="O269" i="16"/>
  <c r="O285" i="16"/>
  <c r="O301" i="16"/>
  <c r="O317" i="16"/>
  <c r="O333" i="16"/>
  <c r="O349" i="16"/>
  <c r="O365" i="16"/>
  <c r="O381" i="16"/>
  <c r="O394" i="16"/>
  <c r="O405" i="16"/>
  <c r="O417" i="16"/>
  <c r="O427" i="16"/>
  <c r="O437" i="16"/>
  <c r="O449" i="16"/>
  <c r="O459" i="16"/>
  <c r="O469" i="16"/>
  <c r="O481" i="16"/>
  <c r="O491" i="16"/>
  <c r="O501" i="16"/>
  <c r="O513" i="16"/>
  <c r="O523" i="16"/>
  <c r="O533" i="16"/>
  <c r="O545" i="16"/>
  <c r="O555" i="16"/>
  <c r="P33" i="16"/>
  <c r="P45" i="16"/>
  <c r="P54" i="16"/>
  <c r="P63" i="16"/>
  <c r="P72" i="16"/>
  <c r="P81" i="16"/>
  <c r="P90" i="16"/>
  <c r="P99" i="16"/>
  <c r="P109" i="16"/>
  <c r="P118" i="16"/>
  <c r="P127" i="16"/>
  <c r="P136" i="16"/>
  <c r="P145" i="16"/>
  <c r="P154" i="16"/>
  <c r="P163" i="16"/>
  <c r="P171" i="16"/>
  <c r="P179" i="16"/>
  <c r="P187" i="16"/>
  <c r="P195" i="16"/>
  <c r="P203" i="16"/>
  <c r="P211" i="16"/>
  <c r="P219" i="16"/>
  <c r="P227" i="16"/>
  <c r="P235" i="16"/>
  <c r="P243" i="16"/>
  <c r="P251" i="16"/>
  <c r="P259" i="16"/>
  <c r="P267" i="16"/>
  <c r="P275" i="16"/>
  <c r="P283" i="16"/>
  <c r="P291" i="16"/>
  <c r="P299" i="16"/>
  <c r="P307" i="16"/>
  <c r="P315" i="16"/>
  <c r="P323" i="16"/>
  <c r="P331" i="16"/>
  <c r="P339" i="16"/>
  <c r="P347" i="16"/>
  <c r="P355" i="16"/>
  <c r="P363" i="16"/>
  <c r="P371" i="16"/>
  <c r="P379" i="16"/>
  <c r="P387" i="16"/>
  <c r="P395" i="16"/>
  <c r="P403" i="16"/>
  <c r="P411" i="16"/>
  <c r="P419" i="16"/>
  <c r="P427" i="16"/>
  <c r="P435" i="16"/>
  <c r="P443" i="16"/>
  <c r="P451" i="16"/>
  <c r="P459" i="16"/>
  <c r="P467" i="16"/>
  <c r="O29" i="16"/>
  <c r="O66" i="16"/>
  <c r="O103" i="16"/>
  <c r="O138" i="16"/>
  <c r="O167" i="16"/>
  <c r="O186" i="16"/>
  <c r="O209" i="16"/>
  <c r="O231" i="16"/>
  <c r="O250" i="16"/>
  <c r="O271" i="16"/>
  <c r="O287" i="16"/>
  <c r="O303" i="16"/>
  <c r="O319" i="16"/>
  <c r="O335" i="16"/>
  <c r="O351" i="16"/>
  <c r="O367" i="16"/>
  <c r="O383" i="16"/>
  <c r="O395" i="16"/>
  <c r="O407" i="16"/>
  <c r="O418" i="16"/>
  <c r="O428" i="16"/>
  <c r="O439" i="16"/>
  <c r="O450" i="16"/>
  <c r="O460" i="16"/>
  <c r="O471" i="16"/>
  <c r="O482" i="16"/>
  <c r="O37" i="16"/>
  <c r="O74" i="16"/>
  <c r="O111" i="16"/>
  <c r="O145" i="16"/>
  <c r="O169" i="16"/>
  <c r="O191" i="16"/>
  <c r="O210" i="16"/>
  <c r="O233" i="16"/>
  <c r="O255" i="16"/>
  <c r="O273" i="16"/>
  <c r="O289" i="16"/>
  <c r="O305" i="16"/>
  <c r="O321" i="16"/>
  <c r="O337" i="16"/>
  <c r="O353" i="16"/>
  <c r="O369" i="16"/>
  <c r="O385" i="16"/>
  <c r="O397" i="16"/>
  <c r="O409" i="16"/>
  <c r="O419" i="16"/>
  <c r="O429" i="16"/>
  <c r="O441" i="16"/>
  <c r="O451" i="16"/>
  <c r="O461" i="16"/>
  <c r="O473" i="16"/>
  <c r="O483" i="16"/>
  <c r="O493" i="16"/>
  <c r="O505" i="16"/>
  <c r="O515" i="16"/>
  <c r="O525" i="16"/>
  <c r="O537" i="16"/>
  <c r="O547" i="16"/>
  <c r="O2" i="16"/>
  <c r="P37" i="16"/>
  <c r="P47" i="16"/>
  <c r="P56" i="16"/>
  <c r="P65" i="16"/>
  <c r="P74" i="16"/>
  <c r="P83" i="16"/>
  <c r="P93" i="16"/>
  <c r="P102" i="16"/>
  <c r="P111" i="16"/>
  <c r="P120" i="16"/>
  <c r="P129" i="16"/>
  <c r="P138" i="16"/>
  <c r="P147" i="16"/>
  <c r="P157" i="16"/>
  <c r="P165" i="16"/>
  <c r="P173" i="16"/>
  <c r="P181" i="16"/>
  <c r="P189" i="16"/>
  <c r="P197" i="16"/>
  <c r="P205" i="16"/>
  <c r="P213" i="16"/>
  <c r="P221" i="16"/>
  <c r="P229" i="16"/>
  <c r="P237" i="16"/>
  <c r="P245" i="16"/>
  <c r="P253" i="16"/>
  <c r="P261" i="16"/>
  <c r="P269" i="16"/>
  <c r="P3" i="16"/>
  <c r="P18" i="16"/>
  <c r="P10" i="16"/>
  <c r="P555" i="16"/>
  <c r="P547" i="16"/>
  <c r="P539" i="16"/>
  <c r="P531" i="16"/>
  <c r="P523" i="16"/>
  <c r="P515" i="16"/>
  <c r="P507" i="16"/>
  <c r="P499" i="16"/>
  <c r="P491" i="16"/>
  <c r="P483" i="16"/>
  <c r="P475" i="16"/>
  <c r="P466" i="16"/>
  <c r="P456" i="16"/>
  <c r="P445" i="16"/>
  <c r="P429" i="16"/>
  <c r="P413" i="16"/>
  <c r="P397" i="16"/>
  <c r="P381" i="16"/>
  <c r="P365" i="16"/>
  <c r="P349" i="16"/>
  <c r="P333" i="16"/>
  <c r="P317" i="16"/>
  <c r="P301" i="16"/>
  <c r="P285" i="16"/>
  <c r="P268" i="16"/>
  <c r="P246" i="16"/>
  <c r="P223" i="16"/>
  <c r="P204" i="16"/>
  <c r="P182" i="16"/>
  <c r="P159" i="16"/>
  <c r="P137" i="16"/>
  <c r="P112" i="16"/>
  <c r="P86" i="16"/>
  <c r="P64" i="16"/>
  <c r="P38" i="16"/>
  <c r="O539" i="16"/>
  <c r="O514" i="16"/>
  <c r="O484" i="16"/>
  <c r="O442" i="16"/>
  <c r="O354" i="16"/>
  <c r="O215" i="16"/>
  <c r="P25" i="16"/>
  <c r="P17" i="16"/>
  <c r="P9" i="16"/>
  <c r="P554" i="16"/>
  <c r="P546" i="16"/>
  <c r="P538" i="16"/>
  <c r="P530" i="16"/>
  <c r="P522" i="16"/>
  <c r="P514" i="16"/>
  <c r="P506" i="16"/>
  <c r="P498" i="16"/>
  <c r="P490" i="16"/>
  <c r="P482" i="16"/>
  <c r="P474" i="16"/>
  <c r="P465" i="16"/>
  <c r="P455" i="16"/>
  <c r="P444" i="16"/>
  <c r="P428" i="16"/>
  <c r="P412" i="16"/>
  <c r="P396" i="16"/>
  <c r="P380" i="16"/>
  <c r="P364" i="16"/>
  <c r="P348" i="16"/>
  <c r="P332" i="16"/>
  <c r="P316" i="16"/>
  <c r="P300" i="16"/>
  <c r="P284" i="16"/>
  <c r="P263" i="16"/>
  <c r="P244" i="16"/>
  <c r="P222" i="16"/>
  <c r="P199" i="16"/>
  <c r="P180" i="16"/>
  <c r="P158" i="16"/>
  <c r="P131" i="16"/>
  <c r="P110" i="16"/>
  <c r="P85" i="16"/>
  <c r="P58" i="16"/>
  <c r="P35" i="16"/>
  <c r="O538" i="16"/>
  <c r="O507" i="16"/>
  <c r="O475" i="16"/>
  <c r="O433" i="16"/>
  <c r="O338" i="16"/>
  <c r="O193" i="16"/>
  <c r="P24" i="16"/>
  <c r="P16" i="16"/>
  <c r="P8" i="16"/>
  <c r="P553" i="16"/>
  <c r="P545" i="16"/>
  <c r="P537" i="16"/>
  <c r="P529" i="16"/>
  <c r="P521" i="16"/>
  <c r="P513" i="16"/>
  <c r="P505" i="16"/>
  <c r="P497" i="16"/>
  <c r="P489" i="16"/>
  <c r="P481" i="16"/>
  <c r="P473" i="16"/>
  <c r="P464" i="16"/>
  <c r="P454" i="16"/>
  <c r="P439" i="16"/>
  <c r="P423" i="16"/>
  <c r="P407" i="16"/>
  <c r="P391" i="16"/>
  <c r="P375" i="16"/>
  <c r="P359" i="16"/>
  <c r="P343" i="16"/>
  <c r="P327" i="16"/>
  <c r="P311" i="16"/>
  <c r="P295" i="16"/>
  <c r="P279" i="16"/>
  <c r="P262" i="16"/>
  <c r="P239" i="16"/>
  <c r="P220" i="16"/>
  <c r="P198" i="16"/>
  <c r="P175" i="16"/>
  <c r="P155" i="16"/>
  <c r="P130" i="16"/>
  <c r="P104" i="16"/>
  <c r="P82" i="16"/>
  <c r="P57" i="16"/>
  <c r="P29" i="16"/>
  <c r="O535" i="16"/>
  <c r="O506" i="16"/>
  <c r="O474" i="16"/>
  <c r="O431" i="16"/>
  <c r="O322" i="16"/>
  <c r="O170" i="16"/>
  <c r="P23" i="16"/>
  <c r="P15" i="16"/>
  <c r="P7" i="16"/>
  <c r="P552" i="16"/>
  <c r="P544" i="16"/>
  <c r="P536" i="16"/>
  <c r="P528" i="16"/>
  <c r="P520" i="16"/>
  <c r="P512" i="16"/>
  <c r="P504" i="16"/>
  <c r="P496" i="16"/>
  <c r="P488" i="16"/>
  <c r="P480" i="16"/>
  <c r="P472" i="16"/>
  <c r="P463" i="16"/>
  <c r="P453" i="16"/>
  <c r="P438" i="16"/>
  <c r="P422" i="16"/>
  <c r="P406" i="16"/>
  <c r="P390" i="16"/>
  <c r="P374" i="16"/>
  <c r="P358" i="16"/>
  <c r="P342" i="16"/>
  <c r="P326" i="16"/>
  <c r="P310" i="16"/>
  <c r="P294" i="16"/>
  <c r="P278" i="16"/>
  <c r="P260" i="16"/>
  <c r="P238" i="16"/>
  <c r="P215" i="16"/>
  <c r="P196" i="16"/>
  <c r="P174" i="16"/>
  <c r="P150" i="16"/>
  <c r="P128" i="16"/>
  <c r="P103" i="16"/>
  <c r="P77" i="16"/>
  <c r="P55" i="16"/>
  <c r="P27" i="16"/>
  <c r="O529" i="16"/>
  <c r="O503" i="16"/>
  <c r="O465" i="16"/>
  <c r="O420" i="16"/>
  <c r="O306" i="16"/>
  <c r="O146" i="16"/>
  <c r="P12" i="16"/>
  <c r="P549" i="16"/>
  <c r="P533" i="16"/>
  <c r="P517" i="16"/>
  <c r="P501" i="16"/>
  <c r="P493" i="16"/>
  <c r="P477" i="16"/>
  <c r="P460" i="16"/>
  <c r="P431" i="16"/>
  <c r="P383" i="16"/>
  <c r="P367" i="16"/>
  <c r="P335" i="16"/>
  <c r="P303" i="16"/>
  <c r="P271" i="16"/>
  <c r="P230" i="16"/>
  <c r="P188" i="16"/>
  <c r="P141" i="16"/>
  <c r="P94" i="16"/>
  <c r="P46" i="16"/>
  <c r="O517" i="16"/>
  <c r="O452" i="16"/>
  <c r="P22" i="16"/>
  <c r="P14" i="16"/>
  <c r="P6" i="16"/>
  <c r="P551" i="16"/>
  <c r="P543" i="16"/>
  <c r="P535" i="16"/>
  <c r="P527" i="16"/>
  <c r="P519" i="16"/>
  <c r="P511" i="16"/>
  <c r="P503" i="16"/>
  <c r="P495" i="16"/>
  <c r="P487" i="16"/>
  <c r="P479" i="16"/>
  <c r="P471" i="16"/>
  <c r="P462" i="16"/>
  <c r="P452" i="16"/>
  <c r="P437" i="16"/>
  <c r="P421" i="16"/>
  <c r="P405" i="16"/>
  <c r="P389" i="16"/>
  <c r="P373" i="16"/>
  <c r="P357" i="16"/>
  <c r="P341" i="16"/>
  <c r="P325" i="16"/>
  <c r="P309" i="16"/>
  <c r="P293" i="16"/>
  <c r="P277" i="16"/>
  <c r="P255" i="16"/>
  <c r="P236" i="16"/>
  <c r="P214" i="16"/>
  <c r="P191" i="16"/>
  <c r="P172" i="16"/>
  <c r="P149" i="16"/>
  <c r="P122" i="16"/>
  <c r="P101" i="16"/>
  <c r="P75" i="16"/>
  <c r="P49" i="16"/>
  <c r="O556" i="16"/>
  <c r="O527" i="16"/>
  <c r="O497" i="16"/>
  <c r="O463" i="16"/>
  <c r="O410" i="16"/>
  <c r="O290" i="16"/>
  <c r="O112" i="16"/>
  <c r="P21" i="16"/>
  <c r="P13" i="16"/>
  <c r="P5" i="16"/>
  <c r="P550" i="16"/>
  <c r="P542" i="16"/>
  <c r="P534" i="16"/>
  <c r="P526" i="16"/>
  <c r="P518" i="16"/>
  <c r="P510" i="16"/>
  <c r="P502" i="16"/>
  <c r="P494" i="16"/>
  <c r="P486" i="16"/>
  <c r="P478" i="16"/>
  <c r="P470" i="16"/>
  <c r="P461" i="16"/>
  <c r="P448" i="16"/>
  <c r="P436" i="16"/>
  <c r="P420" i="16"/>
  <c r="P404" i="16"/>
  <c r="P388" i="16"/>
  <c r="P372" i="16"/>
  <c r="P356" i="16"/>
  <c r="P340" i="16"/>
  <c r="P324" i="16"/>
  <c r="P308" i="16"/>
  <c r="P292" i="16"/>
  <c r="P276" i="16"/>
  <c r="P254" i="16"/>
  <c r="P231" i="16"/>
  <c r="P212" i="16"/>
  <c r="P190" i="16"/>
  <c r="P167" i="16"/>
  <c r="P146" i="16"/>
  <c r="P121" i="16"/>
  <c r="P95" i="16"/>
  <c r="P73" i="16"/>
  <c r="P48" i="16"/>
  <c r="O549" i="16"/>
  <c r="O524" i="16"/>
  <c r="O495" i="16"/>
  <c r="O453" i="16"/>
  <c r="O399" i="16"/>
  <c r="O274" i="16"/>
  <c r="O75" i="16"/>
  <c r="P2" i="16"/>
  <c r="C9" i="1" l="1"/>
  <c r="H10" i="1"/>
  <c r="C11" i="1" l="1"/>
  <c r="C2" i="1"/>
  <c r="E9" i="1"/>
  <c r="D9" i="1"/>
  <c r="H4" i="1"/>
  <c r="D8" i="26" l="1"/>
  <c r="H5" i="1"/>
  <c r="E37" i="26"/>
  <c r="E35" i="26"/>
  <c r="E34" i="26"/>
  <c r="E33" i="26"/>
  <c r="E30" i="26"/>
  <c r="E29" i="26"/>
  <c r="E28" i="26"/>
  <c r="E27" i="26"/>
  <c r="E26" i="26"/>
  <c r="E25" i="26"/>
  <c r="C5" i="25"/>
  <c r="C5" i="1" s="1"/>
  <c r="C4" i="25"/>
  <c r="C4" i="1" s="1"/>
  <c r="C3" i="25"/>
  <c r="C3" i="1" s="1"/>
  <c r="B24" i="26" l="1"/>
  <c r="B9" i="9" l="1"/>
  <c r="B9" i="8"/>
  <c r="C8" i="26"/>
  <c r="B8" i="26"/>
  <c r="G14" i="9" l="1"/>
  <c r="G14" i="8"/>
  <c r="F13" i="9" l="1"/>
  <c r="B16" i="26" l="1"/>
  <c r="B5" i="29" l="1"/>
  <c r="B4" i="29"/>
  <c r="B3" i="29"/>
  <c r="B2" i="29"/>
  <c r="B5" i="28"/>
  <c r="B4" i="28"/>
  <c r="B3" i="28"/>
  <c r="B2" i="28"/>
  <c r="B5" i="27"/>
  <c r="B4" i="27"/>
  <c r="B3" i="27"/>
  <c r="B2" i="27"/>
  <c r="D38" i="26" l="1"/>
  <c r="C38" i="26"/>
  <c r="B38" i="26"/>
  <c r="D36" i="26"/>
  <c r="C36" i="26"/>
  <c r="B36" i="26"/>
  <c r="D24" i="26"/>
  <c r="C24" i="26"/>
  <c r="D16" i="26"/>
  <c r="C16" i="26"/>
  <c r="B15" i="26" l="1"/>
  <c r="C15" i="26"/>
  <c r="D15" i="26"/>
  <c r="C4" i="28" l="1"/>
  <c r="C4" i="29"/>
  <c r="C4" i="27"/>
  <c r="C5" i="29"/>
  <c r="C5" i="28"/>
  <c r="C5" i="27"/>
  <c r="C3" i="28"/>
  <c r="C3" i="29"/>
  <c r="C3" i="27"/>
  <c r="B5" i="25" l="1"/>
  <c r="B4" i="25"/>
  <c r="B3" i="25"/>
  <c r="B2" i="25"/>
  <c r="E37" i="1" l="1"/>
  <c r="B37" i="1"/>
  <c r="D27" i="1" l="1"/>
  <c r="B2" i="14" l="1"/>
  <c r="B3" i="14"/>
  <c r="B4" i="14"/>
  <c r="B5" i="14"/>
  <c r="B2" i="11"/>
  <c r="B3" i="11"/>
  <c r="B4" i="11"/>
  <c r="B5" i="11"/>
  <c r="B5" i="13"/>
  <c r="B4" i="13"/>
  <c r="B3" i="13"/>
  <c r="B2" i="13"/>
  <c r="B5" i="12"/>
  <c r="B4" i="12"/>
  <c r="B3" i="12"/>
  <c r="B2" i="12"/>
  <c r="B2" i="10"/>
  <c r="B3" i="10"/>
  <c r="B4" i="10"/>
  <c r="B5" i="10"/>
  <c r="E13" i="9" l="1"/>
  <c r="D13" i="9"/>
  <c r="C13" i="9"/>
  <c r="B13" i="9"/>
  <c r="B5" i="9"/>
  <c r="B4" i="9"/>
  <c r="B3" i="9"/>
  <c r="B2" i="9"/>
  <c r="B8" i="8"/>
  <c r="E13" i="8"/>
  <c r="D13" i="8"/>
  <c r="C13" i="8"/>
  <c r="B13" i="8"/>
  <c r="B5" i="8"/>
  <c r="B4" i="8"/>
  <c r="B3" i="8"/>
  <c r="B2" i="8"/>
  <c r="D17" i="1"/>
  <c r="C17" i="1"/>
  <c r="B17" i="1"/>
  <c r="E16" i="26" l="1"/>
  <c r="C3" i="14"/>
  <c r="C4" i="14"/>
  <c r="C3" i="9"/>
  <c r="C3" i="11"/>
  <c r="C3" i="13"/>
  <c r="C3" i="12"/>
  <c r="C3" i="10"/>
  <c r="C4" i="13"/>
  <c r="C4" i="12"/>
  <c r="C4" i="11"/>
  <c r="C4" i="10"/>
  <c r="C4" i="9"/>
  <c r="C3" i="8"/>
  <c r="C4" i="8"/>
  <c r="C47" i="1"/>
  <c r="D47" i="1"/>
  <c r="B47" i="1"/>
  <c r="C37" i="1"/>
  <c r="D37" i="1"/>
  <c r="G37" i="1" s="1"/>
  <c r="C27" i="1"/>
  <c r="E27" i="1"/>
  <c r="G27" i="1" s="1"/>
  <c r="B27" i="1"/>
  <c r="E36" i="26" l="1"/>
  <c r="E24" i="26"/>
  <c r="E38" i="26"/>
  <c r="D16" i="1"/>
  <c r="D10" i="1" s="1"/>
  <c r="B10" i="9" s="1"/>
  <c r="E16" i="1"/>
  <c r="E10" i="1" s="1"/>
  <c r="C16" i="1"/>
  <c r="B16" i="1"/>
  <c r="C5" i="9"/>
  <c r="C5" i="14"/>
  <c r="C5" i="8"/>
  <c r="C5" i="13"/>
  <c r="C5" i="12"/>
  <c r="C5" i="11"/>
  <c r="C5" i="10"/>
  <c r="D9" i="26" l="1"/>
  <c r="H6" i="1"/>
  <c r="B10" i="1"/>
  <c r="B9" i="26" s="1"/>
  <c r="C10" i="1"/>
  <c r="H7" i="1" l="1"/>
  <c r="B11" i="8"/>
  <c r="C11" i="8" s="1"/>
  <c r="B10" i="8"/>
  <c r="C9" i="26"/>
  <c r="B11" i="1"/>
  <c r="B10" i="26" s="1"/>
  <c r="C10" i="26" l="1"/>
  <c r="H14" i="8"/>
  <c r="I14" i="9"/>
  <c r="D5" i="1"/>
  <c r="D11" i="1" s="1"/>
  <c r="B11" i="9" s="1"/>
  <c r="C2" i="9"/>
  <c r="C2" i="11"/>
  <c r="C2" i="10"/>
  <c r="C2" i="13"/>
  <c r="C2" i="12"/>
  <c r="C2" i="14"/>
  <c r="C4" i="26"/>
  <c r="C3" i="26"/>
  <c r="C5" i="26"/>
  <c r="C2" i="29"/>
  <c r="C2" i="27"/>
  <c r="C2" i="28"/>
  <c r="C2" i="26"/>
  <c r="E5" i="1"/>
  <c r="E11" i="1" s="1"/>
  <c r="G12" i="1" s="1"/>
  <c r="C2" i="8"/>
  <c r="D10" i="26" l="1"/>
  <c r="G15" i="1"/>
  <c r="C11" i="9" l="1"/>
</calcChain>
</file>

<file path=xl/sharedStrings.xml><?xml version="1.0" encoding="utf-8"?>
<sst xmlns="http://schemas.openxmlformats.org/spreadsheetml/2006/main" count="7122" uniqueCount="3099">
  <si>
    <t>Activities</t>
  </si>
  <si>
    <t>ESSER I (CARES)</t>
  </si>
  <si>
    <t>ESSER II (CRRSA)</t>
  </si>
  <si>
    <t>ESSER III (ARP)</t>
  </si>
  <si>
    <t>f. Supplies (6400s)</t>
  </si>
  <si>
    <t>i. Other (unlikely)</t>
  </si>
  <si>
    <t>e. Other Purchased Services (6320s and all other 6300s)</t>
  </si>
  <si>
    <t>Meeting Students' Academic, Social, Emotional, and Other Needs (Excluding Mental Health)</t>
  </si>
  <si>
    <t>Mental Health Supports for Students and Staff</t>
  </si>
  <si>
    <t>Expenses for the period:</t>
  </si>
  <si>
    <t>ESSER I</t>
  </si>
  <si>
    <t>ESSER II</t>
  </si>
  <si>
    <t>ESSER III</t>
  </si>
  <si>
    <t>County District Code</t>
  </si>
  <si>
    <t>LEA Name</t>
  </si>
  <si>
    <t>ACADEMIE LAFAYETTE</t>
  </si>
  <si>
    <t>ACADEMY FOR INTEGRATED ARTS</t>
  </si>
  <si>
    <t>ALTENBURG 48</t>
  </si>
  <si>
    <t>AVENUE CITY R-IX</t>
  </si>
  <si>
    <t>BISMARCK R-V</t>
  </si>
  <si>
    <t>BLACKWATER R-II</t>
  </si>
  <si>
    <t>BONCL R-X</t>
  </si>
  <si>
    <t>BOSWORTH R-V</t>
  </si>
  <si>
    <t>BRECKENRIDGE R-I</t>
  </si>
  <si>
    <t>BROOKSIDE CHARTER SCH.</t>
  </si>
  <si>
    <t>CAINSVILLE R-I</t>
  </si>
  <si>
    <t>CALLAO C-8</t>
  </si>
  <si>
    <t>CARTHAGE R-IX</t>
  </si>
  <si>
    <t>CHILLICOTHE R-II</t>
  </si>
  <si>
    <t>CITY GARDEN MONTESSORI</t>
  </si>
  <si>
    <t>CLARKSBURG C-2</t>
  </si>
  <si>
    <t>CONFLUENCE ACADEMIES</t>
  </si>
  <si>
    <t>COOPER CO. R-IV</t>
  </si>
  <si>
    <t>COWGILL R-VI</t>
  </si>
  <si>
    <t>CRAIG R-III</t>
  </si>
  <si>
    <t>DAVIS R-XII</t>
  </si>
  <si>
    <t>EAST LYNNE 40</t>
  </si>
  <si>
    <t>EXETER R-VI</t>
  </si>
  <si>
    <t>FAIRFAX R-III</t>
  </si>
  <si>
    <t>FRANKLIN CO. R-II</t>
  </si>
  <si>
    <t>GASCONADE CO. R-I</t>
  </si>
  <si>
    <t>GILLIAM C-4</t>
  </si>
  <si>
    <t>HARDEMAN R-X</t>
  </si>
  <si>
    <t>HOGAN PREPARATORY ACADEMY</t>
  </si>
  <si>
    <t>JAMESTOWN C-1</t>
  </si>
  <si>
    <t>JEFFERSON C-123</t>
  </si>
  <si>
    <t>KAIROS ACADEMIES</t>
  </si>
  <si>
    <t>KANSAS CITY 33</t>
  </si>
  <si>
    <t>KC INTERNATIONAL ACADEMY</t>
  </si>
  <si>
    <t>KELSO C-7</t>
  </si>
  <si>
    <t>KINGSTON 42</t>
  </si>
  <si>
    <t>LA PLATA R-II</t>
  </si>
  <si>
    <t>LACLEDE CO. C-5</t>
  </si>
  <si>
    <t>LATHROP R-II</t>
  </si>
  <si>
    <t>LEOPOLD R-III</t>
  </si>
  <si>
    <t>LINDBERGH SCHOOLS</t>
  </si>
  <si>
    <t>LINN CO. R-I</t>
  </si>
  <si>
    <t>MALTA BEND R-V</t>
  </si>
  <si>
    <t>MARK TWAIN R-VIII</t>
  </si>
  <si>
    <t>MIAMI R-I</t>
  </si>
  <si>
    <t>MILLER CO. R-III</t>
  </si>
  <si>
    <t>MILLER R-II</t>
  </si>
  <si>
    <t>MIRABILE C-1</t>
  </si>
  <si>
    <t>MISSOURI CITY 56</t>
  </si>
  <si>
    <t>MONTGOMERY CO. R-II</t>
  </si>
  <si>
    <t>MONTROSE R-XIV</t>
  </si>
  <si>
    <t>NELL HOLCOMB R-IV</t>
  </si>
  <si>
    <t>NEW HAVEN</t>
  </si>
  <si>
    <t>NEW YORK R-IV</t>
  </si>
  <si>
    <t>NIANGUA R-V</t>
  </si>
  <si>
    <t>NORMANDY SCHOOLS COLLABORATIVE</t>
  </si>
  <si>
    <t>NORTH NODAWAY CO. R-VI</t>
  </si>
  <si>
    <t>NORTH PLATTE CO. R-I</t>
  </si>
  <si>
    <t>OREARVILLE R-IV</t>
  </si>
  <si>
    <t>OREGON-HOWELL R-III</t>
  </si>
  <si>
    <t>OSBORN R-O</t>
  </si>
  <si>
    <t>PLAINVIEW R-VIII</t>
  </si>
  <si>
    <t>PLATO R-V</t>
  </si>
  <si>
    <t>PLEASANT VIEW R-VI</t>
  </si>
  <si>
    <t>POPLAR BLUFF R-I</t>
  </si>
  <si>
    <t>RALLS CO. R-II</t>
  </si>
  <si>
    <t>REEDS SPRING R-IV</t>
  </si>
  <si>
    <t>RICHARDS R-V</t>
  </si>
  <si>
    <t>SAVANNAH R-III</t>
  </si>
  <si>
    <t>SCHOOL OF THE OSAGE</t>
  </si>
  <si>
    <t>SCOTT CO. CENTRAL</t>
  </si>
  <si>
    <t>SCOTT CO. R-IV</t>
  </si>
  <si>
    <t>SCUOLA VITA NUOVA</t>
  </si>
  <si>
    <t>SHAWNEE R-III</t>
  </si>
  <si>
    <t>SOUTH NODAWAY CO. R-IV</t>
  </si>
  <si>
    <t>SOUTHERN BOONE CO. R-I</t>
  </si>
  <si>
    <t>SOUTHLAND C-9</t>
  </si>
  <si>
    <t>SPRING BLUFF R-XV</t>
  </si>
  <si>
    <t>ST. ELIZABETH R-IV</t>
  </si>
  <si>
    <t>ST. JOSEPH</t>
  </si>
  <si>
    <t>PREMIER CHARTER SCHOOL</t>
  </si>
  <si>
    <t>STEWARTSVILLE C-2</t>
  </si>
  <si>
    <t>SULLIVAN</t>
  </si>
  <si>
    <t>SWEDEBORG R-III</t>
  </si>
  <si>
    <t>THAYER R-II</t>
  </si>
  <si>
    <t>THE ARCH COMMUNITY SCHOOL</t>
  </si>
  <si>
    <t>THE SOULARD SCHOOL</t>
  </si>
  <si>
    <t>TINA-AVALON R-II</t>
  </si>
  <si>
    <t>TROY R-III</t>
  </si>
  <si>
    <t>TWIN RIVERS R-X</t>
  </si>
  <si>
    <t>VAN-FAR R-I</t>
  </si>
  <si>
    <t>WALNUT GROVE R-V</t>
  </si>
  <si>
    <t>WEST ST. FRANCOIS CO. R-IV</t>
  </si>
  <si>
    <t>WINDSOR C-1</t>
  </si>
  <si>
    <t>CDC</t>
  </si>
  <si>
    <t>F3LRGJ4RMU24</t>
  </si>
  <si>
    <t>KRLGMYNFMGR6</t>
  </si>
  <si>
    <t>Q6LNQWSVJXW1</t>
  </si>
  <si>
    <t>VR14EF9UB144</t>
  </si>
  <si>
    <t>XF4NJNRBAXY5</t>
  </si>
  <si>
    <t>NGYTWHXP39V7</t>
  </si>
  <si>
    <t>MWTUQ7FNPLN3</t>
  </si>
  <si>
    <t>LWGSZM5EQ1R5</t>
  </si>
  <si>
    <t>XF3CFFJBVNN8</t>
  </si>
  <si>
    <t>KKM4VL277BN9</t>
  </si>
  <si>
    <t>CAMNK2FA73Q4</t>
  </si>
  <si>
    <t>KD7GKZHM2FG5</t>
  </si>
  <si>
    <t>GTAAFMC9B2M8</t>
  </si>
  <si>
    <t>RYEXBA7ULCZ8</t>
  </si>
  <si>
    <t>F5ZYH57TNZF1</t>
  </si>
  <si>
    <t>TSW5M11772V5</t>
  </si>
  <si>
    <t>117565766</t>
  </si>
  <si>
    <t>VBSPD6CHFXA6</t>
  </si>
  <si>
    <t>YZVJENWJ95J7</t>
  </si>
  <si>
    <t>FDUNBBQF4KX8</t>
  </si>
  <si>
    <t>QLMTFFUEVZG6</t>
  </si>
  <si>
    <t>VBFMQK4LL8H3</t>
  </si>
  <si>
    <t>XUN4CAL5P187</t>
  </si>
  <si>
    <t>NKKQUH4A1H95</t>
  </si>
  <si>
    <t>UK5WETC7T8W3</t>
  </si>
  <si>
    <t>QD5MRVRAH731</t>
  </si>
  <si>
    <t>JNXDUT4RZK63</t>
  </si>
  <si>
    <t>C9M5M9BW5HJ4</t>
  </si>
  <si>
    <t>L9MGGQFN5181</t>
  </si>
  <si>
    <t>RJEAMQED9MY8</t>
  </si>
  <si>
    <t>EFXHAWCXLH17</t>
  </si>
  <si>
    <t>DNNEAZWM5MV9</t>
  </si>
  <si>
    <t>NR9CALU437N6</t>
  </si>
  <si>
    <t>RNDKW9KBYHK9</t>
  </si>
  <si>
    <t>GTVAYEJK2E57</t>
  </si>
  <si>
    <t>LH61J37GT6L5</t>
  </si>
  <si>
    <t>M19ZGCMFQ241</t>
  </si>
  <si>
    <t>HQ8PN71NWNE5</t>
  </si>
  <si>
    <t>KSSLCHMBAK37</t>
  </si>
  <si>
    <t>E5Y3TALJZBN9</t>
  </si>
  <si>
    <t>S4J3UB8LPF33</t>
  </si>
  <si>
    <t>ZDC3UNNF86N8</t>
  </si>
  <si>
    <t>M61PKFNE6JX5</t>
  </si>
  <si>
    <t>K2M7CKGCTEA3</t>
  </si>
  <si>
    <t>F3R5V6P3UH89</t>
  </si>
  <si>
    <t>ETX2JSGQJWK5</t>
  </si>
  <si>
    <t>QN4JFQ7RFYR9</t>
  </si>
  <si>
    <t>X9FJKVNPN9X4</t>
  </si>
  <si>
    <t>YF9TFYVQYEUS</t>
  </si>
  <si>
    <t>HNZALUZSNJF9</t>
  </si>
  <si>
    <t>NFX7DBA7GHV9</t>
  </si>
  <si>
    <t>ZUR2GFEAWRL8</t>
  </si>
  <si>
    <t>F6JABHQ5BNF6</t>
  </si>
  <si>
    <t>QCNKCBPUNZE5</t>
  </si>
  <si>
    <t>KJLFPNR3AKX7</t>
  </si>
  <si>
    <t>NPH5HFNSULG7</t>
  </si>
  <si>
    <t>EB31Q499FEJ6</t>
  </si>
  <si>
    <t>FFF5AAYUAT84</t>
  </si>
  <si>
    <t>YMZNNAXJXYA3</t>
  </si>
  <si>
    <t>CDGJX58EQLZ1</t>
  </si>
  <si>
    <t>JLLUVAFXC662</t>
  </si>
  <si>
    <t>Z5QQKC3ZHK23</t>
  </si>
  <si>
    <t>CLJCLEKFEGT9</t>
  </si>
  <si>
    <t>L4WTJ2BXK283</t>
  </si>
  <si>
    <t>LHC7ETCP3ZK1</t>
  </si>
  <si>
    <t>S13MLCT22ZG9</t>
  </si>
  <si>
    <t>MZUAHATY5BT9</t>
  </si>
  <si>
    <t>RLQVM3B2WWL9</t>
  </si>
  <si>
    <t>PYE1LZTZCV27</t>
  </si>
  <si>
    <t>U8TDAQ5ZVN41</t>
  </si>
  <si>
    <t>YP8KMAXHY6F3</t>
  </si>
  <si>
    <t>D6QBYLJUWNE7</t>
  </si>
  <si>
    <t>UNFLY3PVC7K8</t>
  </si>
  <si>
    <t>EHBFAGMGHMB5</t>
  </si>
  <si>
    <t>F2A5F3PL7ZR8</t>
  </si>
  <si>
    <t>HMRTGRFXNGM9</t>
  </si>
  <si>
    <t>MAQCU6559UD1</t>
  </si>
  <si>
    <t>MYCEK8LNJTN3</t>
  </si>
  <si>
    <t>HF32CF1V8GU3</t>
  </si>
  <si>
    <t>SXJFYJGH8CE6</t>
  </si>
  <si>
    <t>CRARS9SFN1M6</t>
  </si>
  <si>
    <t>LLPGJMA39HZ3</t>
  </si>
  <si>
    <t>K2W4LN9AL447</t>
  </si>
  <si>
    <t>F81NDL26KKC5</t>
  </si>
  <si>
    <t>T1M5MQGQQJK5</t>
  </si>
  <si>
    <t>C1RGJKN1VJZ7</t>
  </si>
  <si>
    <t>KE2MX21KSEF5</t>
  </si>
  <si>
    <t>LQGHC6AZPY79</t>
  </si>
  <si>
    <t>MMKCKAER2GF9</t>
  </si>
  <si>
    <t>XM7NDHEEHJM6</t>
  </si>
  <si>
    <t>FFG7L2K4FCY8</t>
  </si>
  <si>
    <t>GEC9G6MX59J7</t>
  </si>
  <si>
    <t>SY35U6K9HBT1</t>
  </si>
  <si>
    <t>EZ8JEVLGQX69</t>
  </si>
  <si>
    <t>KTR7Q2JW8FA8</t>
  </si>
  <si>
    <t>R715MNA5G7Z8</t>
  </si>
  <si>
    <t>X58PGNHDG6C7</t>
  </si>
  <si>
    <t>JUTSA4QFJG55</t>
  </si>
  <si>
    <t>GZC7KFV3Y2Z7</t>
  </si>
  <si>
    <t>KBAQB16BY9N4</t>
  </si>
  <si>
    <t>QCD4FAW57MV6</t>
  </si>
  <si>
    <t>ZMLYMCFZGBF3</t>
  </si>
  <si>
    <t>K5TMUZJR55D5</t>
  </si>
  <si>
    <t>PW9HDLJJK7T9</t>
  </si>
  <si>
    <t>W89ME9FAJN87</t>
  </si>
  <si>
    <t>DK1QHNVQNHZ3</t>
  </si>
  <si>
    <t>DUB3LALJAPC5</t>
  </si>
  <si>
    <t>R5U7MUU4FRQ3</t>
  </si>
  <si>
    <t>E1PSJT1NG584</t>
  </si>
  <si>
    <t>VGCWMNUJHK75</t>
  </si>
  <si>
    <t>UFTWHNFV7LK6</t>
  </si>
  <si>
    <t>GQABA6NUKM53</t>
  </si>
  <si>
    <t>UQW7GUC1P195</t>
  </si>
  <si>
    <t>S6GHPZ7U84L7</t>
  </si>
  <si>
    <t>L1JZCQBXG545</t>
  </si>
  <si>
    <t>H56MGZ5AKGS7</t>
  </si>
  <si>
    <t>QW1VK2F8KGA3</t>
  </si>
  <si>
    <t>E3DEKF8VBB86</t>
  </si>
  <si>
    <t>DNLPULKDGME6</t>
  </si>
  <si>
    <t>WD5LNGL51YH6</t>
  </si>
  <si>
    <t>JVDNENFWDQ83</t>
  </si>
  <si>
    <t>CAK9FFC7Q429</t>
  </si>
  <si>
    <t>SLDBP8GYWJY4</t>
  </si>
  <si>
    <t>HJKASYKFL5C4</t>
  </si>
  <si>
    <t>G9G2HM5FL8M6</t>
  </si>
  <si>
    <t>MVBPZRZNMVJ3</t>
  </si>
  <si>
    <t>NMS2D6UFLJ73</t>
  </si>
  <si>
    <t>F3NPUCMUC6Q4</t>
  </si>
  <si>
    <t>YFSRVNXT8889</t>
  </si>
  <si>
    <t>ZRJ2AXTB7CC8</t>
  </si>
  <si>
    <t>QYGRNXMFPH81</t>
  </si>
  <si>
    <t>VLZRZSXRVNS1</t>
  </si>
  <si>
    <t>MMECTSRLJAG3</t>
  </si>
  <si>
    <t>M4GRH8XVPT28</t>
  </si>
  <si>
    <t>F9SAJRJNJZT7</t>
  </si>
  <si>
    <t>Z7LHQZPGQDC4</t>
  </si>
  <si>
    <t>Q66ZCEQJ3ZN6</t>
  </si>
  <si>
    <t>FXSJRGR56T38</t>
  </si>
  <si>
    <t>MQZ9L7HNJSB7</t>
  </si>
  <si>
    <t>E9RKPLJLLEP4</t>
  </si>
  <si>
    <t>KK7FSKQK1UU8</t>
  </si>
  <si>
    <t>K5EEW2YK5KM6</t>
  </si>
  <si>
    <t>HKAQK3WGKAD9</t>
  </si>
  <si>
    <t>GJGFRREL87B3</t>
  </si>
  <si>
    <t>TJ3EUAD29PX1</t>
  </si>
  <si>
    <t>HZHBWSV2M1Y3</t>
  </si>
  <si>
    <t>ZCKAME1MXW73</t>
  </si>
  <si>
    <t>MJ9KR5DMASU6</t>
  </si>
  <si>
    <t>DNHMQMAEQJM3</t>
  </si>
  <si>
    <t>M22FYZCKULH8</t>
  </si>
  <si>
    <t>JNH5Z6DTKXY5</t>
  </si>
  <si>
    <t>C33BZ3N9Z657</t>
  </si>
  <si>
    <t>PN54N3F4FPV6</t>
  </si>
  <si>
    <t>WJ2DM42NEKV3</t>
  </si>
  <si>
    <t>HFUMDD2CW1L9</t>
  </si>
  <si>
    <t>N8Y8CFT4X445</t>
  </si>
  <si>
    <t>HGA1MP8T28E9</t>
  </si>
  <si>
    <t>X3YLGJFGLUZ8</t>
  </si>
  <si>
    <t>UZHSEKNV1X29</t>
  </si>
  <si>
    <t>F3XAU11PJDL3</t>
  </si>
  <si>
    <t>Z4J4D94LB989</t>
  </si>
  <si>
    <t>DD66QPTTBH64</t>
  </si>
  <si>
    <t>JPCDZLFRG7A9</t>
  </si>
  <si>
    <t>LN9MXGRUVV59</t>
  </si>
  <si>
    <t>P9YGUTGQFT58</t>
  </si>
  <si>
    <t>HNXNTYHUZ8K6</t>
  </si>
  <si>
    <t>NCASLJUH7JF3</t>
  </si>
  <si>
    <t>T9JRDCBRNXJ3</t>
  </si>
  <si>
    <t>RZZ3BXJWE757</t>
  </si>
  <si>
    <t>LR1HFNKSVFM3</t>
  </si>
  <si>
    <t>TKDLFZ5TBFA1</t>
  </si>
  <si>
    <t>NL7TXMJRUB66</t>
  </si>
  <si>
    <t>H9EJJDQ4DD54</t>
  </si>
  <si>
    <t>PS82GG2RYB53</t>
  </si>
  <si>
    <t>HRZMNB4DTZ57</t>
  </si>
  <si>
    <t>SH1TN1KZKK73</t>
  </si>
  <si>
    <t>CSJ7KFQNMY23</t>
  </si>
  <si>
    <t>P2LMN188G5H6</t>
  </si>
  <si>
    <t>DNGLKM1T23K9</t>
  </si>
  <si>
    <t>YZ9AP8AT9L99</t>
  </si>
  <si>
    <t>C9MRFNRSGTN3</t>
  </si>
  <si>
    <t>KBMVDMM663J3</t>
  </si>
  <si>
    <t>Z37EPDWK6LT4</t>
  </si>
  <si>
    <t>LJ8CQE7FWQX5</t>
  </si>
  <si>
    <t>CCT1HKNJYR31</t>
  </si>
  <si>
    <t>NN1HHGFH23B8</t>
  </si>
  <si>
    <t>H5WLJQA55XD1</t>
  </si>
  <si>
    <t>QNM9Y99EKC34</t>
  </si>
  <si>
    <t>CNWFCVLHP7C4</t>
  </si>
  <si>
    <t>VA4NCNKNGXB7</t>
  </si>
  <si>
    <t>PFF4DGGHSXH5</t>
  </si>
  <si>
    <t>E3Y7LEMLMH66</t>
  </si>
  <si>
    <t>XAAXJJMFSDV6</t>
  </si>
  <si>
    <t>FEPXWYEJHJW3</t>
  </si>
  <si>
    <t>CSG9MJJN6PJ5</t>
  </si>
  <si>
    <t>VJDELEYJJAT1</t>
  </si>
  <si>
    <t>XNUFZ5LPXW99</t>
  </si>
  <si>
    <t>EYK8C1FNL6L5</t>
  </si>
  <si>
    <t>JMV1KLTPY3Z8</t>
  </si>
  <si>
    <t>MGFKSNK9E7S7</t>
  </si>
  <si>
    <t>H9MZP9DBGU27</t>
  </si>
  <si>
    <t>KS92RTGF8G26</t>
  </si>
  <si>
    <t>ZUCEA22AF675</t>
  </si>
  <si>
    <t>SG8YGQBC83L1</t>
  </si>
  <si>
    <t>KQAPRJ5MZGL1</t>
  </si>
  <si>
    <t>HJXMDW2AQMT7</t>
  </si>
  <si>
    <t>L281SJRFKWV5</t>
  </si>
  <si>
    <t>Q5T6R449NW21</t>
  </si>
  <si>
    <t>CJN2MDPUBGL8</t>
  </si>
  <si>
    <t>R5WVE4CR3WS8</t>
  </si>
  <si>
    <t>CE2EMK7NMLC4</t>
  </si>
  <si>
    <t>NJ6WSMYLBN73</t>
  </si>
  <si>
    <t>WN2MVJNM9624</t>
  </si>
  <si>
    <t>V3BNZKXJWKU3</t>
  </si>
  <si>
    <t>UTGDL3KNJVH6</t>
  </si>
  <si>
    <t>DGJLTBBZ8B17</t>
  </si>
  <si>
    <t>YW1AGSMX9BW7</t>
  </si>
  <si>
    <t>GX5XMWMM7DX3</t>
  </si>
  <si>
    <t>DNNEEN828MX7</t>
  </si>
  <si>
    <t>FPBFG8H3JP95</t>
  </si>
  <si>
    <t>U1DKPTBHL9Y8</t>
  </si>
  <si>
    <t>VMT2ENN8HCC7</t>
  </si>
  <si>
    <t>JYRYTMNNSU44</t>
  </si>
  <si>
    <t>DEL7CUAA2269</t>
  </si>
  <si>
    <t>GN1NPE7WJZ81</t>
  </si>
  <si>
    <t>HGM6RN7EW395</t>
  </si>
  <si>
    <t>MPFAM5CD6NK5</t>
  </si>
  <si>
    <t>CNHYNU3FTV29</t>
  </si>
  <si>
    <t>EL5JT7AVHJE7</t>
  </si>
  <si>
    <t>XEC1PQGMECL5</t>
  </si>
  <si>
    <t>MK6KLL655KY1</t>
  </si>
  <si>
    <t>DTJZCZDNMPF5</t>
  </si>
  <si>
    <t>FFAKXMUZFCE4</t>
  </si>
  <si>
    <t>SXZMBX7RJDW5</t>
  </si>
  <si>
    <t>DET1D4MUM5U1</t>
  </si>
  <si>
    <t>MW9ES85GG4A9</t>
  </si>
  <si>
    <t>RTCPYKVM3HF9</t>
  </si>
  <si>
    <t>DZ3RHBHZPZY9</t>
  </si>
  <si>
    <t>FMGKMTJM1JK5</t>
  </si>
  <si>
    <t>CEXMHN8Y31F1</t>
  </si>
  <si>
    <t>HETEMMXDG9B5</t>
  </si>
  <si>
    <t>M47JBEFXL969</t>
  </si>
  <si>
    <t>PF1LDWN18TF2</t>
  </si>
  <si>
    <t>MRF8ATM9TPB7</t>
  </si>
  <si>
    <t>WV12JEMKVHR3</t>
  </si>
  <si>
    <t>KK7CVA4LZQ35</t>
  </si>
  <si>
    <t>NKS1K218JAS1</t>
  </si>
  <si>
    <t>ENSBYDVL24L9</t>
  </si>
  <si>
    <t>JP6LTQAK4M95</t>
  </si>
  <si>
    <t>DDAETS4MEAM7</t>
  </si>
  <si>
    <t>WMPHNPLYMJ75</t>
  </si>
  <si>
    <t>H6VCR2RNML66</t>
  </si>
  <si>
    <t>NXXLEDPF3S13</t>
  </si>
  <si>
    <t>MSSQRKLLEN66</t>
  </si>
  <si>
    <t>CDB7QHQRK565</t>
  </si>
  <si>
    <t>KX6JNSPPJUP9</t>
  </si>
  <si>
    <t>WSG7SPLZUYQ1</t>
  </si>
  <si>
    <t>KNGAKD4G1BL6</t>
  </si>
  <si>
    <t>JV1AZL84J7P9</t>
  </si>
  <si>
    <t>PFDBRU8L3Q38</t>
  </si>
  <si>
    <t>GVSXJ6CPBC75</t>
  </si>
  <si>
    <t>ZEDGRP9JUW16</t>
  </si>
  <si>
    <t>F7UYKMBYZ3X3</t>
  </si>
  <si>
    <t>M2F2SMENHM21</t>
  </si>
  <si>
    <t>NQMKYQW8TDQ6</t>
  </si>
  <si>
    <t>YY9LG587XHL4</t>
  </si>
  <si>
    <t>DAKWH6BDKDB8</t>
  </si>
  <si>
    <t>ZKNKHTKQVDL5</t>
  </si>
  <si>
    <t>FHUPTTDJ4XK3</t>
  </si>
  <si>
    <t>DZM7WJNUHZK7</t>
  </si>
  <si>
    <t>YFULGCRUAGS7</t>
  </si>
  <si>
    <t>UMR4KMG6LLA1</t>
  </si>
  <si>
    <t>XHLRKQ2C64Y6</t>
  </si>
  <si>
    <t>KJE9ENE4VDX1</t>
  </si>
  <si>
    <t>K2MTH82HCA41</t>
  </si>
  <si>
    <t>KHNUU9MLXMH6</t>
  </si>
  <si>
    <t>GYJBF3RKP3K3</t>
  </si>
  <si>
    <t>KDQTDVX1KGM6</t>
  </si>
  <si>
    <t>MALYTJJ1HCC5</t>
  </si>
  <si>
    <t>HQE8Q33VNNC5</t>
  </si>
  <si>
    <t>FKJJCVMJH9L5</t>
  </si>
  <si>
    <t>PEDZN4AB1X28</t>
  </si>
  <si>
    <t>D8EEKUJXYML8</t>
  </si>
  <si>
    <t>N7V5YKTDMUK1</t>
  </si>
  <si>
    <t>GEL4FWDE6J15</t>
  </si>
  <si>
    <t>T73UMHUPLA54</t>
  </si>
  <si>
    <t>HVNXD37NL4S7</t>
  </si>
  <si>
    <t>MDS1L68B9DL7</t>
  </si>
  <si>
    <t>DG4FMF8M1NG5</t>
  </si>
  <si>
    <t>FT2ZEBRM76N8</t>
  </si>
  <si>
    <t>N1DDQMLH3PG8</t>
  </si>
  <si>
    <t>SNT3R7M1CHT9</t>
  </si>
  <si>
    <t>DSF2M44TD369</t>
  </si>
  <si>
    <t>KQRDEBBFHVM1</t>
  </si>
  <si>
    <t>MJSAJ7KMXAZ7</t>
  </si>
  <si>
    <t>LBMGANNLJHL9</t>
  </si>
  <si>
    <t>M4L8J4SXC6G3</t>
  </si>
  <si>
    <t>WXEDLAXY9L55</t>
  </si>
  <si>
    <t>JVGKF2CQWVM5</t>
  </si>
  <si>
    <t>L9AHDALUWW67</t>
  </si>
  <si>
    <t>W9JFV9LFPKU6</t>
  </si>
  <si>
    <t>GE7FWXWESWL7</t>
  </si>
  <si>
    <t>CF5MWWT5VG79</t>
  </si>
  <si>
    <t>R2FJE91ZGTU7</t>
  </si>
  <si>
    <t>CK43X4K1HXM6</t>
  </si>
  <si>
    <t>GG46GDVCSLQ5</t>
  </si>
  <si>
    <t>DNLHG2N2QYC9</t>
  </si>
  <si>
    <t>J7APXZKAV1T6</t>
  </si>
  <si>
    <t>FZJJVGEEEDA2</t>
  </si>
  <si>
    <t>N23EAZWHSDE3</t>
  </si>
  <si>
    <t>PRXEKJJF49C6</t>
  </si>
  <si>
    <t>G72CELP8NMX9</t>
  </si>
  <si>
    <t>LN2TBML51DS3</t>
  </si>
  <si>
    <t>LKKHDNAKUV39</t>
  </si>
  <si>
    <t>CK64D4NJJQL3</t>
  </si>
  <si>
    <t>JGGYZ4Z5MVN7</t>
  </si>
  <si>
    <t>TMHHKJRXJAM9</t>
  </si>
  <si>
    <t>VSH9ADKMN5U9</t>
  </si>
  <si>
    <t>LVVGFKVEN787</t>
  </si>
  <si>
    <t>XEWFL32EAK63</t>
  </si>
  <si>
    <t>SH6EALC7YG37</t>
  </si>
  <si>
    <t>JCRKBKAC2873</t>
  </si>
  <si>
    <t>RCJ7XBD83EN4</t>
  </si>
  <si>
    <t>F4ZLT5CVU5H4</t>
  </si>
  <si>
    <t>M19LD18S7V86</t>
  </si>
  <si>
    <t>N83BTH9YNGW3</t>
  </si>
  <si>
    <t>F8Y6CVXGCPM5</t>
  </si>
  <si>
    <t>PVLHPFWNVN74</t>
  </si>
  <si>
    <t>FMJ2ZNNWPDJ3</t>
  </si>
  <si>
    <t>FT99EFNS1JX6</t>
  </si>
  <si>
    <t>KSYSSQED16P3</t>
  </si>
  <si>
    <t>MKE6ELVF2L94</t>
  </si>
  <si>
    <t>C5FJVSJK4DB5</t>
  </si>
  <si>
    <t>HYVKY6DD4E99</t>
  </si>
  <si>
    <t>CWQJJA9G4NN3</t>
  </si>
  <si>
    <t>LNFFQKSGTUS3</t>
  </si>
  <si>
    <t>E48CAD3AU8F7</t>
  </si>
  <si>
    <t>C5HPBN8LJJ71</t>
  </si>
  <si>
    <t>F7YTDBS4SX79</t>
  </si>
  <si>
    <t>PYHJCKLD8EK4</t>
  </si>
  <si>
    <t>D72TLS2F1R42</t>
  </si>
  <si>
    <t>KYCVLM8TLNP8</t>
  </si>
  <si>
    <t>G8GJQJBACMZ4</t>
  </si>
  <si>
    <t>M9AMHW7Y1P84</t>
  </si>
  <si>
    <t>MNTCYX2LMDJ7</t>
  </si>
  <si>
    <t>EYFWL5GSH129</t>
  </si>
  <si>
    <t>CKEJFJ7KYRM7</t>
  </si>
  <si>
    <t>N6KNL8KBNCQ4</t>
  </si>
  <si>
    <t>CTWLFT15M9D8</t>
  </si>
  <si>
    <t>WLX7PKMVNBJ5</t>
  </si>
  <si>
    <t>KDQ1BF4VGWJ5</t>
  </si>
  <si>
    <t>Q363KSJ7HBS6</t>
  </si>
  <si>
    <t>JQ56NNSNR3M5</t>
  </si>
  <si>
    <t>D7EGKAJA9935</t>
  </si>
  <si>
    <t>DA4YRJNUEJR9</t>
  </si>
  <si>
    <t>MCRFZJBCNNE4</t>
  </si>
  <si>
    <t>2KM5D6GS7J42</t>
  </si>
  <si>
    <t>SMZLHCT9UKF7</t>
  </si>
  <si>
    <t>Q2YMZLN4HRA8</t>
  </si>
  <si>
    <t>JJRLS7H2DUS5</t>
  </si>
  <si>
    <t>ZKSGX7UP5BN9</t>
  </si>
  <si>
    <t>H6ZMWGKM5X67</t>
  </si>
  <si>
    <t>PD4CEJ1ARNJ5</t>
  </si>
  <si>
    <t>FN8WMCX562L7</t>
  </si>
  <si>
    <t>NNM9LZRLUZ51</t>
  </si>
  <si>
    <t>VRGPZLJ3MQZ9</t>
  </si>
  <si>
    <t>CTCAMNQQFPQ4</t>
  </si>
  <si>
    <t>KZM4S6A5WL15</t>
  </si>
  <si>
    <t>EGYUYFNQMG65</t>
  </si>
  <si>
    <t>JXJCDAQCP755</t>
  </si>
  <si>
    <t>XZNXAJMR76J8</t>
  </si>
  <si>
    <t>N3UJFGFYZYJ9</t>
  </si>
  <si>
    <t>TJQRTC7VDK51</t>
  </si>
  <si>
    <t>C16AD5WQ83N7</t>
  </si>
  <si>
    <t>H2QKJBMTCKN9</t>
  </si>
  <si>
    <t>DHFXBSDEQBC6</t>
  </si>
  <si>
    <t>LDD5NNWMGDC9</t>
  </si>
  <si>
    <t>JF8WTC1LCKV8</t>
  </si>
  <si>
    <t>D712LYHF5J85</t>
  </si>
  <si>
    <t>ZM1TC4SFJM53</t>
  </si>
  <si>
    <t>DXMNZELR3WJ8</t>
  </si>
  <si>
    <t>WJNLAMTS2YL1</t>
  </si>
  <si>
    <t>HY1GVJM5T1R6</t>
  </si>
  <si>
    <t>KC5BABMJGKT9</t>
  </si>
  <si>
    <t>WCBBNGHU4XE5</t>
  </si>
  <si>
    <t>C59JRG4ECCV6</t>
  </si>
  <si>
    <t>F1PVDH47JCX7</t>
  </si>
  <si>
    <t>YH7QT3JKMFQ4</t>
  </si>
  <si>
    <t>RUWRM34R78M5</t>
  </si>
  <si>
    <t>ETTBB7K8C6Y1</t>
  </si>
  <si>
    <t>FJPEUKXLL3G9</t>
  </si>
  <si>
    <t>YHP2GAJUA3Q7</t>
  </si>
  <si>
    <t>HSJQUJKB7WY5</t>
  </si>
  <si>
    <t>SNCLSVSLCLY6</t>
  </si>
  <si>
    <t>MJSP2MNP72C5</t>
  </si>
  <si>
    <t>KB1DDLJRH1J1</t>
  </si>
  <si>
    <t>WHXDNLH8D6N4</t>
  </si>
  <si>
    <t>NZ12KWVMG458</t>
  </si>
  <si>
    <t>CR48R5SMK8D5</t>
  </si>
  <si>
    <t>C9SVXZAC74Z4</t>
  </si>
  <si>
    <t>VYKYSKN6GPN5</t>
  </si>
  <si>
    <t>NVUNC59U94K8</t>
  </si>
  <si>
    <t>CMZUK26LT394</t>
  </si>
  <si>
    <t>WB2BWJAM9914</t>
  </si>
  <si>
    <t>DPTKMXSMMGQ3</t>
  </si>
  <si>
    <t>CPKSF8ZF66J3</t>
  </si>
  <si>
    <t>W3CYKK7D2B85</t>
  </si>
  <si>
    <t>EUVMJ7GCFKW4</t>
  </si>
  <si>
    <t>RB1CGLKM8QK5</t>
  </si>
  <si>
    <t>NEA7LVK98PV1</t>
  </si>
  <si>
    <t>U4G3BEWNSSL6</t>
  </si>
  <si>
    <t>J5DJTPB518L9</t>
  </si>
  <si>
    <t>NMMVKERALLN8</t>
  </si>
  <si>
    <t>QHB2QY6JKJH3</t>
  </si>
  <si>
    <t>MQR4DS26K6T8</t>
  </si>
  <si>
    <t>JTAGLJEZGF27</t>
  </si>
  <si>
    <t>NMN4MLDAMSL5</t>
  </si>
  <si>
    <t>NFWMT8NWGHN9</t>
  </si>
  <si>
    <t>M536GXM6YAN5</t>
  </si>
  <si>
    <t>KZJNWNN6JSK6</t>
  </si>
  <si>
    <t>XXG2S63VLZG6</t>
  </si>
  <si>
    <t>SMU1FQUMU3Y5</t>
  </si>
  <si>
    <t>S3T2HM9J3E21</t>
  </si>
  <si>
    <t>FDNJPKTXTA57</t>
  </si>
  <si>
    <t>EUV7NMNACD31</t>
  </si>
  <si>
    <t>DLFRQKUB2GV8</t>
  </si>
  <si>
    <t>X8EBLKRAGC73</t>
  </si>
  <si>
    <t>J1J5NJYJPGL5</t>
  </si>
  <si>
    <t>D6RFXANT7YD1</t>
  </si>
  <si>
    <t>S39UDGUYMZT4</t>
  </si>
  <si>
    <t>CA66LN3873B5</t>
  </si>
  <si>
    <t>MCCFXW8JZMB1</t>
  </si>
  <si>
    <t>J1QKE47MKUK1</t>
  </si>
  <si>
    <t>YSK3BRKZWGT9</t>
  </si>
  <si>
    <t>JNTMLPTBRM25</t>
  </si>
  <si>
    <t>HQPTKJMW21L4</t>
  </si>
  <si>
    <t>EAQ3W2ZSYCK5</t>
  </si>
  <si>
    <t>EC74FXBNMQQ5</t>
  </si>
  <si>
    <t>C6ULL637MTH4</t>
  </si>
  <si>
    <t>UCF3VMWVGEL8</t>
  </si>
  <si>
    <t>XF4THC8HHX71</t>
  </si>
  <si>
    <t>ZA8JNDX6KFN1</t>
  </si>
  <si>
    <t>MAR2N7V8QU65</t>
  </si>
  <si>
    <t>Z2FQGA9CNL24</t>
  </si>
  <si>
    <t>N3FKVM8EA7E3</t>
  </si>
  <si>
    <t>M9F5BKMFHK59</t>
  </si>
  <si>
    <t>GX3ZCA726SA5</t>
  </si>
  <si>
    <t>LDJWVH3K4KH6</t>
  </si>
  <si>
    <t>WJRJFEB3JJB3</t>
  </si>
  <si>
    <t>RP9HANJUM2B6</t>
  </si>
  <si>
    <t>P5WQPVHRX321</t>
  </si>
  <si>
    <t>HW7NMAKKR1A5</t>
  </si>
  <si>
    <t>KXCCAHK7MHH7</t>
  </si>
  <si>
    <t>F4DGNMDR18V9</t>
  </si>
  <si>
    <t>M5UZYCLCE784</t>
  </si>
  <si>
    <t>CLVYJM7DA4P3</t>
  </si>
  <si>
    <t>YL9LK4QLLKB1</t>
  </si>
  <si>
    <t>C1M6UFJ7L6L4</t>
  </si>
  <si>
    <t>D1HZRLH5SGK1</t>
  </si>
  <si>
    <t>D2RREW4S3P15</t>
  </si>
  <si>
    <t>HBGKXZN4H353</t>
  </si>
  <si>
    <t>UXECZBZSTLM5</t>
  </si>
  <si>
    <t>MM3MZZL1EL89</t>
  </si>
  <si>
    <t>CF3XBAU58BE3</t>
  </si>
  <si>
    <t>K734TYYENRL9</t>
  </si>
  <si>
    <t>RC94SSDDJAR6</t>
  </si>
  <si>
    <t>M7HKGKUU8VS3</t>
  </si>
  <si>
    <t>J17LLW285Q85</t>
  </si>
  <si>
    <t>VLW9KZ24EXN7</t>
  </si>
  <si>
    <t>DFRRH1N552K1</t>
  </si>
  <si>
    <t>JSD6AKGKXXN8</t>
  </si>
  <si>
    <t>GUTGL57DHFK7</t>
  </si>
  <si>
    <t>LZQDZGB4EAL7</t>
  </si>
  <si>
    <t>VE6TKW6A4FM9</t>
  </si>
  <si>
    <t>JH1MZX3E2PW8</t>
  </si>
  <si>
    <t>H1LEHLPC3665</t>
  </si>
  <si>
    <t>KSKVVTAB3EM3</t>
  </si>
  <si>
    <t>EMUDM5DEZMH1</t>
  </si>
  <si>
    <t>S4PQBJK3QMC5</t>
  </si>
  <si>
    <t>H28MURA8K4N7</t>
  </si>
  <si>
    <t>TJCEFJGN9FH3</t>
  </si>
  <si>
    <t>HKYECW94YK85</t>
  </si>
  <si>
    <t>SL6NCYAAYEA1</t>
  </si>
  <si>
    <t>CBCGW61SVPS7</t>
  </si>
  <si>
    <t>KSAZCPTPXPW9</t>
  </si>
  <si>
    <t>VTVNARBBL5U5</t>
  </si>
  <si>
    <t>NTJQFA7KSNP3</t>
  </si>
  <si>
    <t>GEMFNPMAJN13</t>
  </si>
  <si>
    <t>XEDSWJS32JD1</t>
  </si>
  <si>
    <t>LWCLH3AZKBN3</t>
  </si>
  <si>
    <t>KKLKTLUDA4E8</t>
  </si>
  <si>
    <t>MMDEX727MW32</t>
  </si>
  <si>
    <t>GZ6VC89T9239</t>
  </si>
  <si>
    <t>TLSMYF3JESR4</t>
  </si>
  <si>
    <t>D168EL74H8Y8</t>
  </si>
  <si>
    <t>SH5NNNZ1X5W7</t>
  </si>
  <si>
    <t>HH5NHZ8CACF3</t>
  </si>
  <si>
    <t>LKKRFN67YZD5</t>
  </si>
  <si>
    <t>SS58RG73B2S1</t>
  </si>
  <si>
    <t>YC6CANS13NN7</t>
  </si>
  <si>
    <t>TV1JR9Q1M6L3</t>
  </si>
  <si>
    <t>SUM5J86DLB79</t>
  </si>
  <si>
    <t>LSRLNQ5H7NW8</t>
  </si>
  <si>
    <t>LFVNUCHKFPD3</t>
  </si>
  <si>
    <t>TYBGMNGZW1Z8</t>
  </si>
  <si>
    <t>H31XKCJA6S33</t>
  </si>
  <si>
    <t>WM14PMZFK8D6</t>
  </si>
  <si>
    <t>UY9XZHAULZ41</t>
  </si>
  <si>
    <t>K4H4GQY6HAJ7</t>
  </si>
  <si>
    <t>H3MKSHVJNCC2</t>
  </si>
  <si>
    <t>TJFKL8KM9GS3</t>
  </si>
  <si>
    <t>Z57KBM64N2C5</t>
  </si>
  <si>
    <t>VVRNFPG5B8F5</t>
  </si>
  <si>
    <t>SWBKZ7KCH5Y1</t>
  </si>
  <si>
    <t>Y98KZDPC9ZN6</t>
  </si>
  <si>
    <t>S8BNF2DVH3M5</t>
  </si>
  <si>
    <t>RS7LKQE186L1</t>
  </si>
  <si>
    <t>KKJRKPBE2F71</t>
  </si>
  <si>
    <t>DFWNDMFL2636</t>
  </si>
  <si>
    <t>T3NAJ6KGPHN3</t>
  </si>
  <si>
    <t>P1FKJN3MN9M9</t>
  </si>
  <si>
    <t>XKP3LCNA9D78</t>
  </si>
  <si>
    <t>NECRQAZ33KK9</t>
  </si>
  <si>
    <t>TH3CD543UEU5</t>
  </si>
  <si>
    <t>NB13YJBCWYF6</t>
  </si>
  <si>
    <t>F6XFJK6F9D93</t>
  </si>
  <si>
    <t>XLJTRYM1NGN1</t>
  </si>
  <si>
    <t>CCCEF8615R76</t>
  </si>
  <si>
    <t>CJUHHRE1QWX9</t>
  </si>
  <si>
    <t>P2GWRXVXHTJ7</t>
  </si>
  <si>
    <t>M552VQLKZKU3</t>
  </si>
  <si>
    <t>TGFJKNMFR4Y7</t>
  </si>
  <si>
    <t>MUETVF8JQV55</t>
  </si>
  <si>
    <t>JEB1TLMM68L7</t>
  </si>
  <si>
    <t>KDX5JJ7JEBC5</t>
  </si>
  <si>
    <t>DK81XLCDFR76</t>
  </si>
  <si>
    <t>T44KFD5E9TL3</t>
  </si>
  <si>
    <t>KG34NRVL6HY4</t>
  </si>
  <si>
    <t>ZLF1TL7UA1W5</t>
  </si>
  <si>
    <t>REAEQJCVQZ95</t>
  </si>
  <si>
    <t>UALEYUHM75Q4</t>
  </si>
  <si>
    <t>M535T4FE3KV7</t>
  </si>
  <si>
    <t>LLUXNAGZX444</t>
  </si>
  <si>
    <t>MJ8NEZ4UKZA5</t>
  </si>
  <si>
    <t>CUNMPNUJF0V4</t>
  </si>
  <si>
    <t>LF5FDHFD3AF3</t>
  </si>
  <si>
    <t>CPN7DKHFL368</t>
  </si>
  <si>
    <t>GFZ2QPKKNUH1</t>
  </si>
  <si>
    <t>JMZQPUJBS386</t>
  </si>
  <si>
    <t>LLXNVD5UUKU9</t>
  </si>
  <si>
    <t>H9UXCM3BBUQ4</t>
  </si>
  <si>
    <t>ZDD5KM6GH7W5</t>
  </si>
  <si>
    <t>DJNETVF1HKW5</t>
  </si>
  <si>
    <t>DUNS</t>
  </si>
  <si>
    <t>UEI</t>
  </si>
  <si>
    <t>Operational Continuity and Other Allowed Uses</t>
  </si>
  <si>
    <t>Enter Percentage in Each Area</t>
  </si>
  <si>
    <t>Not Yet Planned for Specific Use</t>
  </si>
  <si>
    <t>Promoting vaccination</t>
  </si>
  <si>
    <t>Consistent and correct mask use</t>
  </si>
  <si>
    <t>Physical distancing</t>
  </si>
  <si>
    <t>Screening testing to promptly identify cases, clusters, and outbreaks</t>
  </si>
  <si>
    <t>Ventilation</t>
  </si>
  <si>
    <t>Handwashing and respiratory etiquette</t>
  </si>
  <si>
    <t>Contact tracing</t>
  </si>
  <si>
    <t>Cleaning and disinfection</t>
  </si>
  <si>
    <t>Mobile hotspots with paid data plans</t>
  </si>
  <si>
    <t>Internet connected devices with paid data plans</t>
  </si>
  <si>
    <t>Full-time equivalent (FTE) positions as of September 30, 2018</t>
  </si>
  <si>
    <t>Full-time equivalent (FTE) positions as of September 30, 2019</t>
  </si>
  <si>
    <t>Full-time equivalent (FTE) positions as of September 30, 2020</t>
  </si>
  <si>
    <t>Full-time equivalent (FTE) positions as of September 30, 2021</t>
  </si>
  <si>
    <t>g. Property (Capital; 6500s)</t>
  </si>
  <si>
    <t>Atlas Public School</t>
  </si>
  <si>
    <t>THE LEADERSHIP SCHOOL</t>
  </si>
  <si>
    <t>ADAIR CO. R-I</t>
  </si>
  <si>
    <t>KIRKSVILLE R-III</t>
  </si>
  <si>
    <t>ADAIR CO. R-II</t>
  </si>
  <si>
    <t>NORTH ANDREW CO. R-VI</t>
  </si>
  <si>
    <t>TARKIO R-I</t>
  </si>
  <si>
    <t>ROCK PORT R-II</t>
  </si>
  <si>
    <t>COMMUNITY R-VI</t>
  </si>
  <si>
    <t>MEXICO 59</t>
  </si>
  <si>
    <t>WHEATON R-III</t>
  </si>
  <si>
    <t>SOUTHWEST R-V</t>
  </si>
  <si>
    <t>CASSVILLE R-IV</t>
  </si>
  <si>
    <t>PURDY R-II</t>
  </si>
  <si>
    <t>SHELL KNOB 78</t>
  </si>
  <si>
    <t>MONETT R-I</t>
  </si>
  <si>
    <t>LIBERAL R-II</t>
  </si>
  <si>
    <t>GOLDEN CITY R-III</t>
  </si>
  <si>
    <t>LAMAR R-I</t>
  </si>
  <si>
    <t>BALLARD R-II</t>
  </si>
  <si>
    <t>ADRIAN R-III</t>
  </si>
  <si>
    <t>RICH HILL R-IV</t>
  </si>
  <si>
    <t>HUME R-VIII</t>
  </si>
  <si>
    <t>HUDSON R-IX</t>
  </si>
  <si>
    <t>BUTLER R-V</t>
  </si>
  <si>
    <t>LINCOLN R-II</t>
  </si>
  <si>
    <t>WARSAW R-IX</t>
  </si>
  <si>
    <t>COLE CAMP R-I</t>
  </si>
  <si>
    <t>MEADOW HEIGHTS R-II</t>
  </si>
  <si>
    <t>ZALMA R-V</t>
  </si>
  <si>
    <t>WOODLAND R-IV</t>
  </si>
  <si>
    <t>HALLSVILLE R-IV</t>
  </si>
  <si>
    <t>STURGEON R-V</t>
  </si>
  <si>
    <t>CENTRALIA R-VI</t>
  </si>
  <si>
    <t>HARRISBURG R-VIII</t>
  </si>
  <si>
    <t>COLUMBIA 93</t>
  </si>
  <si>
    <t>EAST BUCHANAN CO. C-1</t>
  </si>
  <si>
    <t>MID-BUCHANAN CO. R-V</t>
  </si>
  <si>
    <t>BUCHANAN CO. R-IV</t>
  </si>
  <si>
    <t>NEELYVILLE R-IV</t>
  </si>
  <si>
    <t>HAMILTON R-II</t>
  </si>
  <si>
    <t>POLO R-VII</t>
  </si>
  <si>
    <t>BRAYMER C-4</t>
  </si>
  <si>
    <t>NORTH CALLAWAY CO. R-I</t>
  </si>
  <si>
    <t>NEW BLOOMFIELD R-III</t>
  </si>
  <si>
    <t>FULTON 58</t>
  </si>
  <si>
    <t>SOUTH CALLAWAY CO. R-II</t>
  </si>
  <si>
    <t>STOUTLAND R-II</t>
  </si>
  <si>
    <t>CAMDENTON R-III</t>
  </si>
  <si>
    <t>CLIMAX SPRINGS R-IV</t>
  </si>
  <si>
    <t>MACKS CREEK R-V</t>
  </si>
  <si>
    <t>JACKSON R-II</t>
  </si>
  <si>
    <t>DELTA R-V</t>
  </si>
  <si>
    <t>OAK RIDGE R-VI</t>
  </si>
  <si>
    <t>CAPE GIRARDEAU 63</t>
  </si>
  <si>
    <t>HALE R-I</t>
  </si>
  <si>
    <t>CARROLLTON R-VII</t>
  </si>
  <si>
    <t>NORBORNE R-VIII</t>
  </si>
  <si>
    <t>EAST CARTER CO. R-II</t>
  </si>
  <si>
    <t>VAN BUREN R-I</t>
  </si>
  <si>
    <t>ARCHIE R-V</t>
  </si>
  <si>
    <t>STRASBURG C-3</t>
  </si>
  <si>
    <t>RAYMORE-PECULIAR R-II</t>
  </si>
  <si>
    <t>SHERWOOD CASS R-VIII</t>
  </si>
  <si>
    <t>PLEASANT HILL R-III</t>
  </si>
  <si>
    <t>pvcdjyu2u9f9</t>
  </si>
  <si>
    <t>HARRISONVILLE R-IX</t>
  </si>
  <si>
    <t>DREXEL R-IV</t>
  </si>
  <si>
    <t>MIDWAY R-I</t>
  </si>
  <si>
    <t>BELTON 124</t>
  </si>
  <si>
    <t>STOCKTON R-I</t>
  </si>
  <si>
    <t>EL DORADO SPRINGS R-II</t>
  </si>
  <si>
    <t>NORTHWESTERN R-I</t>
  </si>
  <si>
    <t>BRUNSWICK R-II</t>
  </si>
  <si>
    <t>KEYTESVILLE R-III</t>
  </si>
  <si>
    <t>SALISBURY R-IV</t>
  </si>
  <si>
    <t>CHADWICK R-I</t>
  </si>
  <si>
    <t>NIXA PUBLIC SCHOOLS</t>
  </si>
  <si>
    <t>SPARTA R-III</t>
  </si>
  <si>
    <t>BILLINGS R-IV</t>
  </si>
  <si>
    <t>CLEVER R-V</t>
  </si>
  <si>
    <t>OZARK R-VI</t>
  </si>
  <si>
    <t>SPOKANE R-VII</t>
  </si>
  <si>
    <t>CLARK CO. R-I</t>
  </si>
  <si>
    <t>KEARNEY R-I</t>
  </si>
  <si>
    <t>SMITHVILLE R-II</t>
  </si>
  <si>
    <t>EXCELSIOR SPRINGS 40</t>
  </si>
  <si>
    <t>LIBERTY 53</t>
  </si>
  <si>
    <t>NORTH KANSAS CITY 74</t>
  </si>
  <si>
    <t>CAMERON R-I</t>
  </si>
  <si>
    <t>CLINTON CO. R-III</t>
  </si>
  <si>
    <t>COLE CO. R-I</t>
  </si>
  <si>
    <t>BLAIR OAKS R-II</t>
  </si>
  <si>
    <t>COLE CO. R-V</t>
  </si>
  <si>
    <t>JEFFERSON CITY</t>
  </si>
  <si>
    <t>PRAIRIE HOME R-V</t>
  </si>
  <si>
    <t>OTTERVILLE R-VI</t>
  </si>
  <si>
    <t>PILOT GROVE C-4</t>
  </si>
  <si>
    <t>BOONVILLE R-I</t>
  </si>
  <si>
    <t>CRAWFORD CO. R-I</t>
  </si>
  <si>
    <t>CRAWFORD CO. R-II</t>
  </si>
  <si>
    <t>STEELVILLE R-III</t>
  </si>
  <si>
    <t>LOCKWOOD R-I</t>
  </si>
  <si>
    <t>DADEVILLE R-II</t>
  </si>
  <si>
    <t>EVERTON R-III</t>
  </si>
  <si>
    <t>GREENFIELD R-IV</t>
  </si>
  <si>
    <t>DALLAS CO. R-I</t>
  </si>
  <si>
    <t>PATTONSBURG R-II</t>
  </si>
  <si>
    <t>WINSTON R-VI</t>
  </si>
  <si>
    <t>NORTH DAVIESS R-III</t>
  </si>
  <si>
    <t>GALLATIN R-V</t>
  </si>
  <si>
    <t>TRI-COUNTY R-VII</t>
  </si>
  <si>
    <t>MAYSVILLE R-I</t>
  </si>
  <si>
    <t>UNION STAR R-II</t>
  </si>
  <si>
    <t>SALEM R-80</t>
  </si>
  <si>
    <t>OAK HILL R-I</t>
  </si>
  <si>
    <t>GREEN FOREST R-II</t>
  </si>
  <si>
    <t>DENT-PHELPS R-III</t>
  </si>
  <si>
    <t>NORTH WOOD R-IV</t>
  </si>
  <si>
    <t>SKYLINE R-II</t>
  </si>
  <si>
    <t>AVA R-I</t>
  </si>
  <si>
    <t>MALDEN R-I</t>
  </si>
  <si>
    <t>CAMPBELL R-II</t>
  </si>
  <si>
    <t>HOLCOMB R-III</t>
  </si>
  <si>
    <t>CLARKTON C-4</t>
  </si>
  <si>
    <t>SENATH-HORNERSVILLE C-8</t>
  </si>
  <si>
    <t>KENNETT 39</t>
  </si>
  <si>
    <t>MERAMEC VALLEY R-III</t>
  </si>
  <si>
    <t>UNION R-XI</t>
  </si>
  <si>
    <t>LONEDELL R-14</t>
  </si>
  <si>
    <t>STRAIN-JAPAN R-XVI</t>
  </si>
  <si>
    <t>ST. CLAIR R-XIII</t>
  </si>
  <si>
    <t>WASHINGTON</t>
  </si>
  <si>
    <t>GASCONADE CO. R-II</t>
  </si>
  <si>
    <t>KING CITY R-I</t>
  </si>
  <si>
    <t>STANBERRY R-II</t>
  </si>
  <si>
    <t>ALBANY R-III</t>
  </si>
  <si>
    <t>WILLARD R-II</t>
  </si>
  <si>
    <t>REPUBLIC R-III</t>
  </si>
  <si>
    <t>ASH GROVE R-IV</t>
  </si>
  <si>
    <t>STRAFFORD R-VI</t>
  </si>
  <si>
    <t>LOGAN-ROGERSVILLE R-VIII</t>
  </si>
  <si>
    <t>SPRINGFIELD R-XII</t>
  </si>
  <si>
    <t>FAIR GROVE R-X</t>
  </si>
  <si>
    <t>GRUNDY CO. R-V</t>
  </si>
  <si>
    <t>SPICKARD R-II</t>
  </si>
  <si>
    <t>LAREDO R-VII</t>
  </si>
  <si>
    <t>TRENTON R-IX</t>
  </si>
  <si>
    <t>SOUTH HARRISON CO. R-II</t>
  </si>
  <si>
    <t>NORTH HARRISON R-III</t>
  </si>
  <si>
    <t>GILMAN CITY R-IV</t>
  </si>
  <si>
    <t>RIDGEWAY R-V</t>
  </si>
  <si>
    <t>HENRY CO. R-I</t>
  </si>
  <si>
    <t>CALHOUN R-VIII</t>
  </si>
  <si>
    <t>LEESVILLE R-IX</t>
  </si>
  <si>
    <t>CLINTON</t>
  </si>
  <si>
    <t>HICKORY CO. R-I</t>
  </si>
  <si>
    <t>WHEATLAND R-II</t>
  </si>
  <si>
    <t>WEAUBLEAU R-III</t>
  </si>
  <si>
    <t>HERMITAGE R-IV</t>
  </si>
  <si>
    <t>MOUND CITY R-II</t>
  </si>
  <si>
    <t>SOUTH HOLT CO. R-I</t>
  </si>
  <si>
    <t>NEW FRANKLIN R-I</t>
  </si>
  <si>
    <t>FAYETTE R-III</t>
  </si>
  <si>
    <t>GLASGOW</t>
  </si>
  <si>
    <t>HOWELL VALLEY R-I</t>
  </si>
  <si>
    <t>MOUNTAIN VIEW-BIRCH TREE R-III</t>
  </si>
  <si>
    <t>WILLOW SPRINGS R-IV</t>
  </si>
  <si>
    <t>WEST PLAINS R-VII</t>
  </si>
  <si>
    <t>GLENWOOD R-VIII</t>
  </si>
  <si>
    <t>JUNCTION HILL C-12</t>
  </si>
  <si>
    <t>FAIRVIEW R-XI</t>
  </si>
  <si>
    <t>SOUTH IRON CO. R-I</t>
  </si>
  <si>
    <t>ARCADIA VALLEY R-II</t>
  </si>
  <si>
    <t>BELLEVIEW R-III</t>
  </si>
  <si>
    <t>IRON CO. C-4</t>
  </si>
  <si>
    <t>FORT OSAGE R-I</t>
  </si>
  <si>
    <t>BLUE SPRINGS R-IV</t>
  </si>
  <si>
    <t>GRAIN VALLEY R-V</t>
  </si>
  <si>
    <t>OAK GROVE R-VI</t>
  </si>
  <si>
    <t>LEE'S SUMMIT R-VII</t>
  </si>
  <si>
    <t>HICKMAN MILLS C-1</t>
  </si>
  <si>
    <t>RAYTOWN C-2</t>
  </si>
  <si>
    <t>GRANDVIEW C-4</t>
  </si>
  <si>
    <t>LONE JACK C-6</t>
  </si>
  <si>
    <t>INDEPENDENCE 30</t>
  </si>
  <si>
    <t>CENTER 58</t>
  </si>
  <si>
    <t>UNIVERSITY ACADEMY</t>
  </si>
  <si>
    <t>GUADALUPE CENTERS SCHOOLS</t>
  </si>
  <si>
    <t>GENESIS SCHOOL INC.</t>
  </si>
  <si>
    <t>ALLEN VILLAGE</t>
  </si>
  <si>
    <t>LEE A. TOLBERT COM. ACADEMY</t>
  </si>
  <si>
    <t>GORDON PARKS ELEM.</t>
  </si>
  <si>
    <t>KIPP: ENDEAVOR ACADEMY</t>
  </si>
  <si>
    <t>FRONTIER SCHOOLS</t>
  </si>
  <si>
    <t>DELASALLE CHARTER SCHOOL</t>
  </si>
  <si>
    <t>EWING MARION KAUFFMAN SCHOOL</t>
  </si>
  <si>
    <t>HOPE LEADERSHIP ACADEMY</t>
  </si>
  <si>
    <t>CROSSROADS CHARTER SCHOOLS</t>
  </si>
  <si>
    <t>CITIZENS OF THE WORLD CHARTER</t>
  </si>
  <si>
    <t>KANSAS CITY GIRLS PREP ACADEMY</t>
  </si>
  <si>
    <t>CARL JUNCTION R-I</t>
  </si>
  <si>
    <t>AVILLA R-XIII</t>
  </si>
  <si>
    <t>JASPER CO. R-V</t>
  </si>
  <si>
    <t>SARCOXIE R-II</t>
  </si>
  <si>
    <t>WEBB CITY R-VII</t>
  </si>
  <si>
    <t>JOPLIN SCHOOLS</t>
  </si>
  <si>
    <t>NORTHWEST R-I</t>
  </si>
  <si>
    <t>GRANDVIEW R-II</t>
  </si>
  <si>
    <t>HILLSBORO R-III</t>
  </si>
  <si>
    <t>DUNKLIN R-V</t>
  </si>
  <si>
    <t>FESTUS R-VI</t>
  </si>
  <si>
    <t>JEFFERSON CO. R-VII</t>
  </si>
  <si>
    <t>SUNRISE R-IX</t>
  </si>
  <si>
    <t>FOX C-6</t>
  </si>
  <si>
    <t>CRYSTAL CITY 47</t>
  </si>
  <si>
    <t>DESOTO 73</t>
  </si>
  <si>
    <t>KINGSVILLE R-I</t>
  </si>
  <si>
    <t>HOLDEN R-III</t>
  </si>
  <si>
    <t>CHILHOWEE R-IV</t>
  </si>
  <si>
    <t>JOHNSON CO. R-VII</t>
  </si>
  <si>
    <t>KNOB NOSTER R-VIII</t>
  </si>
  <si>
    <t>LEETON R-X</t>
  </si>
  <si>
    <t>WARRENSBURG R-VI</t>
  </si>
  <si>
    <t>KNOX CO. R-I</t>
  </si>
  <si>
    <t>LACLEDE CO. R-I</t>
  </si>
  <si>
    <t>GASCONADE C-4</t>
  </si>
  <si>
    <t>LEBANON R-III</t>
  </si>
  <si>
    <t>CONCORDIA R-II</t>
  </si>
  <si>
    <t>LAFAYETTE CO. C-1</t>
  </si>
  <si>
    <t>ODESSA R-VII</t>
  </si>
  <si>
    <t>SANTA FE R-X</t>
  </si>
  <si>
    <t>WELLINGTON-NAPOLEON R-IX</t>
  </si>
  <si>
    <t>LEXINGTON R-V</t>
  </si>
  <si>
    <t>PIERCE CITY R-VI</t>
  </si>
  <si>
    <t>MARIONVILLE R-IX</t>
  </si>
  <si>
    <t>MT. VERNON R-V</t>
  </si>
  <si>
    <t>AURORA R-VIII</t>
  </si>
  <si>
    <t>VERONA R-VII</t>
  </si>
  <si>
    <t>CANTON R-V</t>
  </si>
  <si>
    <t>LEWIS CO. C-1</t>
  </si>
  <si>
    <t>SILEX R-I</t>
  </si>
  <si>
    <t>ELSBERRY R-II</t>
  </si>
  <si>
    <t>MJX6zsfl1dv1</t>
  </si>
  <si>
    <t>WINFIELD R-IV</t>
  </si>
  <si>
    <t>BUCKLIN R-II</t>
  </si>
  <si>
    <t>MEADVILLE R-IV</t>
  </si>
  <si>
    <t>MARCELINE R-V</t>
  </si>
  <si>
    <t>BROOKFIELD R-III</t>
  </si>
  <si>
    <t>SOUTHWEST LIVINGSTON CO. R-I</t>
  </si>
  <si>
    <t>LIVINGSTON CO. R-III</t>
  </si>
  <si>
    <t>MCDONALD CO. R-I</t>
  </si>
  <si>
    <t>ATLANTA C-3</t>
  </si>
  <si>
    <t>BEVIER C-4</t>
  </si>
  <si>
    <t>MACON CO. R-I</t>
  </si>
  <si>
    <t>MACON CO. R-IV</t>
  </si>
  <si>
    <t>MARQUAND-ZION R-VI</t>
  </si>
  <si>
    <t>FREDERICKTOWN R-I</t>
  </si>
  <si>
    <t>MARIES CO. R-I</t>
  </si>
  <si>
    <t>MARIES CO. R-II</t>
  </si>
  <si>
    <t>MARION CO. R-II</t>
  </si>
  <si>
    <t>PALMYRA R-I</t>
  </si>
  <si>
    <t>HANNIBAL 60</t>
  </si>
  <si>
    <t>NORTH MERCER CO. R-III</t>
  </si>
  <si>
    <t>PRINCETON R-V</t>
  </si>
  <si>
    <t>ELDON R-I</t>
  </si>
  <si>
    <t>IBERIA R-V</t>
  </si>
  <si>
    <t>EAST PRAIRIE R-II</t>
  </si>
  <si>
    <t>CHARLESTON R-I</t>
  </si>
  <si>
    <t>MONITEAU CO. R-I</t>
  </si>
  <si>
    <t>HIGH POINT R-III</t>
  </si>
  <si>
    <t>MONITEAU CO. R-V</t>
  </si>
  <si>
    <t>TIPTON R-VI</t>
  </si>
  <si>
    <t>MIDDLE GROVE C-1</t>
  </si>
  <si>
    <t>MONROE CITY R-I</t>
  </si>
  <si>
    <t>HOLLIDAY C-2</t>
  </si>
  <si>
    <t>MADISON C-3</t>
  </si>
  <si>
    <t>PARIS R-II</t>
  </si>
  <si>
    <t>WELLSVILLE MIDDLETOWN R-I</t>
  </si>
  <si>
    <t>MORGAN CO. R-I</t>
  </si>
  <si>
    <t>MORGAN CO. R-II</t>
  </si>
  <si>
    <t>RISCO R-II</t>
  </si>
  <si>
    <t>PORTAGEVILLE</t>
  </si>
  <si>
    <t>GIDEON 37</t>
  </si>
  <si>
    <t>NEW MADRID CO. R-I</t>
  </si>
  <si>
    <t>EAST NEWTON CO. R-VI</t>
  </si>
  <si>
    <t>DIAMOND R-IV</t>
  </si>
  <si>
    <t>WESTVIEW C-6</t>
  </si>
  <si>
    <t>SENECA R-VII</t>
  </si>
  <si>
    <t>NEOSHO SCHOOL DISTRICT</t>
  </si>
  <si>
    <t>NODAWAY-HOLT R-VII</t>
  </si>
  <si>
    <t>WEST NODAWAY CO. R-I</t>
  </si>
  <si>
    <t>NORTHEAST NODAWAY CO. R-V</t>
  </si>
  <si>
    <t>MARYVILLE R-II</t>
  </si>
  <si>
    <t>COUCH R-I</t>
  </si>
  <si>
    <t>ALTON R-IV</t>
  </si>
  <si>
    <t>OSAGE CO. R-I</t>
  </si>
  <si>
    <t>OSAGE CO. R-II</t>
  </si>
  <si>
    <t>OSAGE CO. R-III</t>
  </si>
  <si>
    <t>THORNFIELD R-I</t>
  </si>
  <si>
    <t>BAKERSFIELD R-IV</t>
  </si>
  <si>
    <t>GAINESVILLE R-V</t>
  </si>
  <si>
    <t>DORA R-III</t>
  </si>
  <si>
    <t>LUTIE R-VI</t>
  </si>
  <si>
    <t>NORTH PEMISCOT CO. R-I</t>
  </si>
  <si>
    <t>HAYTI R-II</t>
  </si>
  <si>
    <t>PEMISCOT CO. R-III</t>
  </si>
  <si>
    <t>COOTER R-IV</t>
  </si>
  <si>
    <t>SOUTH PEMISCOT CO. R-V</t>
  </si>
  <si>
    <t>DELTA C-7</t>
  </si>
  <si>
    <t>CARUTHERSVILLE 18</t>
  </si>
  <si>
    <t>PERRY CO. 32</t>
  </si>
  <si>
    <t>PETTIS CO. R-V</t>
  </si>
  <si>
    <t>LA MONTE R-IV</t>
  </si>
  <si>
    <t>SMITHTON R-VI</t>
  </si>
  <si>
    <t>GREEN RIDGE R-VIII</t>
  </si>
  <si>
    <t>PETTIS CO. R-XII</t>
  </si>
  <si>
    <t>SEDALIA 200</t>
  </si>
  <si>
    <t>ST. JAMES R-I</t>
  </si>
  <si>
    <t>NEWBURG R-II</t>
  </si>
  <si>
    <t>ROLLA 31</t>
  </si>
  <si>
    <t>PHELPS CO. R-III</t>
  </si>
  <si>
    <t>BOWLING GREEN R-I</t>
  </si>
  <si>
    <t>PIKE CO. R-III</t>
  </si>
  <si>
    <t>LOUISIANA R-II</t>
  </si>
  <si>
    <t>WEST PLATTE CO. R-II</t>
  </si>
  <si>
    <t>PLATTE CO. R-III</t>
  </si>
  <si>
    <t>PARK HILL</t>
  </si>
  <si>
    <t>BOLIVAR R-I</t>
  </si>
  <si>
    <t>FAIR PLAY R-II</t>
  </si>
  <si>
    <t>HALFWAY R-III</t>
  </si>
  <si>
    <t>HUMANSVILLE R-IV</t>
  </si>
  <si>
    <t>MARION C. EARLY R-V</t>
  </si>
  <si>
    <t>PLEASANT HOPE R-VI</t>
  </si>
  <si>
    <t>RICHLAND R-IV</t>
  </si>
  <si>
    <t>LAQUEY R-V</t>
  </si>
  <si>
    <t>WAYNESVILLE R-VI</t>
  </si>
  <si>
    <t>DIXON R-I</t>
  </si>
  <si>
    <t>CROCKER R-II</t>
  </si>
  <si>
    <t>PUTNAM CO. R-I</t>
  </si>
  <si>
    <t>NORTHEAST RANDOLPH CO. R-IV</t>
  </si>
  <si>
    <t>RENICK R-V</t>
  </si>
  <si>
    <t>HIGBEE R-VIII</t>
  </si>
  <si>
    <t>WESTRAN R-I</t>
  </si>
  <si>
    <t>MOBERLY</t>
  </si>
  <si>
    <t>LAWSON R-XIV</t>
  </si>
  <si>
    <t>ORRICK R-XI</t>
  </si>
  <si>
    <t>HARDIN-CENTRAL C-2</t>
  </si>
  <si>
    <t>RICHMOND R-XVI</t>
  </si>
  <si>
    <t>CENTERVILLE R-I</t>
  </si>
  <si>
    <t>SOUTHERN REYNOLDS CO. R-II</t>
  </si>
  <si>
    <t>BUNKER R-III</t>
  </si>
  <si>
    <t>LESTERVILLE R-IV</t>
  </si>
  <si>
    <t>NAYLOR R-II</t>
  </si>
  <si>
    <t>DONIPHAN R-I</t>
  </si>
  <si>
    <t>RIPLEY CO. R-IV</t>
  </si>
  <si>
    <t>RIPLEY CO. R-III</t>
  </si>
  <si>
    <t>FT. ZUMWALT R-II</t>
  </si>
  <si>
    <t>FRANCIS HOWELL R-III</t>
  </si>
  <si>
    <t>WENTZVILLE R-IV</t>
  </si>
  <si>
    <t>ST. CHARLES R-VI</t>
  </si>
  <si>
    <t>ORCHARD FARM R-V</t>
  </si>
  <si>
    <t>APPLETON CITY R-II</t>
  </si>
  <si>
    <t>ROSCOE C-1</t>
  </si>
  <si>
    <t>LAKELAND R-III</t>
  </si>
  <si>
    <t>OSCEOLA</t>
  </si>
  <si>
    <t>FARMINGTON R-VII</t>
  </si>
  <si>
    <t>NORTH ST. FRANCOIS CO. R-I</t>
  </si>
  <si>
    <t>CENTRAL R-III</t>
  </si>
  <si>
    <t>STE. GENEVIEVE CO. R-II</t>
  </si>
  <si>
    <t>HAZELWOOD</t>
  </si>
  <si>
    <t>FERGUSON-FLORISSANT R-II</t>
  </si>
  <si>
    <t>PATTONVILLE R-III</t>
  </si>
  <si>
    <t>ROCKWOOD R-VI</t>
  </si>
  <si>
    <t>KIRKWOOD R-VII</t>
  </si>
  <si>
    <t>MEHLVILLE R-IX</t>
  </si>
  <si>
    <t>PARKWAY C-2</t>
  </si>
  <si>
    <t>AFFTON 101</t>
  </si>
  <si>
    <t>BAYLESS</t>
  </si>
  <si>
    <t>BRENTWOOD</t>
  </si>
  <si>
    <t>CLAYTON</t>
  </si>
  <si>
    <t>HANCOCK PLACE</t>
  </si>
  <si>
    <t>JENNINGS</t>
  </si>
  <si>
    <t>LADUE</t>
  </si>
  <si>
    <t>MAPLEWOOD-RICHMOND HEIGHTS</t>
  </si>
  <si>
    <t>RITENOUR</t>
  </si>
  <si>
    <t>RIVERVIEW GARDENS</t>
  </si>
  <si>
    <t>UNIVERSITY CITY</t>
  </si>
  <si>
    <t>VALLEY PARK</t>
  </si>
  <si>
    <t>WEBSTER GROVES</t>
  </si>
  <si>
    <t>SPECL. SCH. DST. ST. LOUIS CO.</t>
  </si>
  <si>
    <t>MARSHALL</t>
  </si>
  <si>
    <t>SLATER</t>
  </si>
  <si>
    <t>SWEET SPRINGS R-VII</t>
  </si>
  <si>
    <t>SCHUYLER CO. R-I</t>
  </si>
  <si>
    <t>SCOTLAND CO. R-I</t>
  </si>
  <si>
    <t>SCOTT CITY R-I</t>
  </si>
  <si>
    <t>CHAFFEE R-II</t>
  </si>
  <si>
    <t>SIKESTON R-6</t>
  </si>
  <si>
    <t>ORAN R-III</t>
  </si>
  <si>
    <t>WINONA R-III</t>
  </si>
  <si>
    <t>EMINENCE R-I</t>
  </si>
  <si>
    <t>NORTH SHELBY</t>
  </si>
  <si>
    <t>SHELBY CO. R-IV</t>
  </si>
  <si>
    <t>RICHLAND R-I</t>
  </si>
  <si>
    <t>BELL CITY R-II</t>
  </si>
  <si>
    <t>ADVANCE R-IV</t>
  </si>
  <si>
    <t>PUXICO R-VIII</t>
  </si>
  <si>
    <t>BLOOMFIELD R-XIV</t>
  </si>
  <si>
    <t>DEXTER R-XI</t>
  </si>
  <si>
    <t>BERNIE R-XIII</t>
  </si>
  <si>
    <t>HURLEY R-I</t>
  </si>
  <si>
    <t>GALENA R-II</t>
  </si>
  <si>
    <t>CRANE R-III</t>
  </si>
  <si>
    <t>BLUE EYE R-V</t>
  </si>
  <si>
    <t>GREEN CITY R-I</t>
  </si>
  <si>
    <t>MILAN C-2</t>
  </si>
  <si>
    <t>NEWTOWN-HARRIS R-III</t>
  </si>
  <si>
    <t>BRADLEYVILLE R-I</t>
  </si>
  <si>
    <t>TANEYVILLE R-II</t>
  </si>
  <si>
    <t>FORSYTH R-III</t>
  </si>
  <si>
    <t>BRANSON R-IV</t>
  </si>
  <si>
    <t>HOLLISTER R-V</t>
  </si>
  <si>
    <t>KIRBYVILLE R-VI</t>
  </si>
  <si>
    <t>SUCCESS R-VI</t>
  </si>
  <si>
    <t>HOUSTON R-I</t>
  </si>
  <si>
    <t>SUMMERSVILLE R-II</t>
  </si>
  <si>
    <t>LICKING R-VIII</t>
  </si>
  <si>
    <t>CABOOL R-IV</t>
  </si>
  <si>
    <t>RAYMONDVILLE R-VII</t>
  </si>
  <si>
    <t>NEVADA R-V</t>
  </si>
  <si>
    <t>BRONAUGH R-VII</t>
  </si>
  <si>
    <t>SHELDON R-VIII</t>
  </si>
  <si>
    <t>NORTHEAST VERNON CO. R-I</t>
  </si>
  <si>
    <t>WRIGHT CITY R-II OF WARREN CO.</t>
  </si>
  <si>
    <t>WARREN CO. R-III</t>
  </si>
  <si>
    <t>KINGSTON K-14</t>
  </si>
  <si>
    <t>POTOSI R-III</t>
  </si>
  <si>
    <t>RICHWOODS R-VII</t>
  </si>
  <si>
    <t>VALLEY R-VI</t>
  </si>
  <si>
    <t>GREENVILLE R-II</t>
  </si>
  <si>
    <t>CLEARWATER R-I</t>
  </si>
  <si>
    <t>FORDLAND R-III</t>
  </si>
  <si>
    <t>MARSHFIELD R-I</t>
  </si>
  <si>
    <t>SEYMOUR R-II</t>
  </si>
  <si>
    <t>WORTH CO. R-III</t>
  </si>
  <si>
    <t>NORWOOD R-I</t>
  </si>
  <si>
    <t>HARTVILLE R-II</t>
  </si>
  <si>
    <t>MOUNTAIN GROVE R-III</t>
  </si>
  <si>
    <t>MANSFIELD R-IV</t>
  </si>
  <si>
    <t>MANES R-V</t>
  </si>
  <si>
    <t>ST. LOUIS CITY</t>
  </si>
  <si>
    <t>LIFT FOR LIFE ACADEMY</t>
  </si>
  <si>
    <t>ST. LOUIS LANG IMMERSION SCH</t>
  </si>
  <si>
    <t>NORTH SIDE COMMUNITY SCHOOL</t>
  </si>
  <si>
    <t>KIPP ST LOUIS PUBLIC SCHOOLS</t>
  </si>
  <si>
    <t>GATEWAY SCIENCE ACAD/ST LOUIS</t>
  </si>
  <si>
    <t>EAGLE COLLEGE PREP ENDEAVOR</t>
  </si>
  <si>
    <t>LAFAYETTE PREPARATORY ACADEMY</t>
  </si>
  <si>
    <t>HAWTHORN LEADERSHIP SCHL GIRLS</t>
  </si>
  <si>
    <t>THE BIOME</t>
  </si>
  <si>
    <t>LA SALLE CHARTER SCHOOL</t>
  </si>
  <si>
    <t>Total Amount Expended by Activity</t>
  </si>
  <si>
    <t>Total Amount Expended by Activity (not including Set-Aside for Learning Loss)</t>
  </si>
  <si>
    <t>Total Amount Expended by Activity Toward Required Set-Aside for Learning Loss</t>
  </si>
  <si>
    <t>a. Personnel Services - Salaries (6100s)</t>
  </si>
  <si>
    <t>b. Personnel Services - Benefits (6200s)</t>
  </si>
  <si>
    <t>c. Purchased Professional and Technical Services (631Xs)</t>
  </si>
  <si>
    <t>d. Purchased Property Services (633Xs)</t>
  </si>
  <si>
    <t>h. Debt Service and Miscellaneous (6600s)</t>
  </si>
  <si>
    <t>Addressing Physical Health and Safety</t>
  </si>
  <si>
    <t>Staying home when sick and getting tested</t>
  </si>
  <si>
    <t>District provided home Internet access through district-managed wireless network</t>
  </si>
  <si>
    <t>3.b1</t>
  </si>
  <si>
    <t>3.b4</t>
  </si>
  <si>
    <t>General</t>
  </si>
  <si>
    <t>Step</t>
  </si>
  <si>
    <t>3.b5</t>
  </si>
  <si>
    <t>3.b6</t>
  </si>
  <si>
    <t>3.b7</t>
  </si>
  <si>
    <t>Answer Y or N to the first question. A dropdown list is provided.</t>
  </si>
  <si>
    <t>3.b8</t>
  </si>
  <si>
    <t>5.a</t>
  </si>
  <si>
    <t>Paraprofessionals</t>
  </si>
  <si>
    <t>Bilingual or English as a second language educators</t>
  </si>
  <si>
    <t>School counselors, school psychologists and/or social workers</t>
  </si>
  <si>
    <t>Nurses</t>
  </si>
  <si>
    <t>Short term contractors</t>
  </si>
  <si>
    <t>Classroom educators, not covered by previous categories</t>
  </si>
  <si>
    <t>Support personnel, not covered by previous categories</t>
  </si>
  <si>
    <t>Administrative staff, not covered by previous categories</t>
  </si>
  <si>
    <t>3.b2</t>
  </si>
  <si>
    <t>Worksheet Reference</t>
  </si>
  <si>
    <t>Answer (Y/N)</t>
  </si>
  <si>
    <t>LEA paid cost of home internet subscription for a student</t>
  </si>
  <si>
    <t>If the answer in Step 1 is Y, then answer the additional questions with Y or N. A dropdown list is provided. The item of 'Other' is for narrative explanation, if applicable.</t>
  </si>
  <si>
    <t>Direct Outreach to families</t>
  </si>
  <si>
    <t>Engaging LEA's Homeless Liaison</t>
  </si>
  <si>
    <t>Implementing new curricular strategies to improve student engagement</t>
  </si>
  <si>
    <t>Offering home internet services and/or devices</t>
  </si>
  <si>
    <t>Partnering with community-based organizations</t>
  </si>
  <si>
    <t>Offering credit recovery and/or acceleration strategies</t>
  </si>
  <si>
    <t>Flat amount per school or per pupil</t>
  </si>
  <si>
    <t>Number or proportion of students at the school with specific curricular needs, such as students with disabilities or English language learners</t>
  </si>
  <si>
    <t>Measure(s) of lost instructional time ("learning loss")</t>
  </si>
  <si>
    <t>Stakeholder or community input</t>
  </si>
  <si>
    <t>Title I status</t>
  </si>
  <si>
    <t>a</t>
  </si>
  <si>
    <t>Full-time equivalent (FTE) positions as of March 30, 2020</t>
  </si>
  <si>
    <t>Number or proportion of students at the school who are eligible for Free or Reduced-Price Lunch and/or other indicators of low-income background</t>
  </si>
  <si>
    <t>Summer learning or summer enrichment</t>
  </si>
  <si>
    <t>Afterschool programs</t>
  </si>
  <si>
    <t>Extended instructional time (school day, school week, or school year)</t>
  </si>
  <si>
    <t>Tutoring</t>
  </si>
  <si>
    <t>Additional classroom teachers</t>
  </si>
  <si>
    <t>Other additional staffing and/or activities to assess and support social-emotional well-being for students, educators and/or families.</t>
  </si>
  <si>
    <t>Other additional staffing and/or activities to assess and support mental health needs, for students, educators and/or families.</t>
  </si>
  <si>
    <t>Other additional staffing and/or activities to identify and/or respond to unique student needs and/or provide targeted support for vulnerable students.</t>
  </si>
  <si>
    <t>Universal screening, academic assessments, and intervention data systems, such as early warning systems and/or opportunity to learn data systems.</t>
  </si>
  <si>
    <t>Early childhood programs</t>
  </si>
  <si>
    <t>Curriculum adoption and learning materials</t>
  </si>
  <si>
    <t>Core staff capacity building/training to increase instructional quality and advance investments in talent pipelines for teachers and/or classified staff.</t>
  </si>
  <si>
    <t>Improved coordination of services for students with multiple types of needs, such as full-service community schools or improved coordination with partner agencies, such as foster care services.</t>
  </si>
  <si>
    <t>3.c</t>
  </si>
  <si>
    <t>3.d3</t>
  </si>
  <si>
    <t>Please explain how the selected activities address the disproportionate impact of COVID-19 on underserved students.</t>
  </si>
  <si>
    <t>3.d4</t>
  </si>
  <si>
    <t>ESSER III 20% Set Aside</t>
  </si>
  <si>
    <t>ESSER III 80%</t>
  </si>
  <si>
    <t xml:space="preserve">Total Amount Expended by Activity </t>
  </si>
  <si>
    <t>b. Assistance with meals for students</t>
  </si>
  <si>
    <t>d. Temporary classroom space to support social distancing</t>
  </si>
  <si>
    <t>b. Any activity not described above that is authorized by the Elementary and Secondary Education Act of 1965</t>
  </si>
  <si>
    <t>Full-time equivalent (FTE) positions as of September 30, 2022</t>
  </si>
  <si>
    <t>Provide an explanation of how activities in 3.d3 addressed underserved students (3000 character limit).</t>
  </si>
  <si>
    <t>Position</t>
  </si>
  <si>
    <t>Special educators and related service personnel</t>
  </si>
  <si>
    <t>If no, indicate the number of eligible students this program serves at full capacity.</t>
  </si>
  <si>
    <t>Number of eligible students in subgroup participating</t>
  </si>
  <si>
    <t>c. English learners</t>
  </si>
  <si>
    <t>d. Students in foster care</t>
  </si>
  <si>
    <t>e. Migratory students</t>
  </si>
  <si>
    <t>f. Students experiencing homelessness</t>
  </si>
  <si>
    <t>g. American Indian or Alaska Native</t>
  </si>
  <si>
    <t>h. Asian</t>
  </si>
  <si>
    <t>i. Black or African American</t>
  </si>
  <si>
    <t>j. Hispanic/Latino</t>
  </si>
  <si>
    <t>k. Native Hawaiian or Other Pacific Islander</t>
  </si>
  <si>
    <t>l. White</t>
  </si>
  <si>
    <t>m. Two or more races</t>
  </si>
  <si>
    <t>n. Other student Subpopulation 
(Please Specify):</t>
  </si>
  <si>
    <t>If no, indicate the number of eligible students this program serves at full capacity:</t>
  </si>
  <si>
    <t>Did the LEA expand its early childhood program?</t>
  </si>
  <si>
    <t>Did the LEA enhance its early childhood program?</t>
  </si>
  <si>
    <t>Indicate below the number of students from each student group enrolled  in an early childhood education program within the LEA.</t>
  </si>
  <si>
    <t>How many new or additional full-service community schools were launched using ESSER I, II, or III funds in the LEA?</t>
  </si>
  <si>
    <t>How many current full-service community schools receieved additional services and/or support using ESSER I, II, or III funds?</t>
  </si>
  <si>
    <t>Was educational technology purchased for all students?</t>
  </si>
  <si>
    <t>If no, indicate the number of eligible students for whom educational technology was purchased:</t>
  </si>
  <si>
    <t>Number of eligible students in subgroup receiving or supported by the educational technology</t>
  </si>
  <si>
    <t>n. Other student subpopulation 
(Please specify):</t>
  </si>
  <si>
    <t>1. Evidence-based summer learning or summer enrichment programs</t>
  </si>
  <si>
    <t>2. Evidence-based after school programs</t>
  </si>
  <si>
    <t>4. Evidence-based high dosage tutoring</t>
  </si>
  <si>
    <t>5. Early childhood education program expansion or enhancement</t>
  </si>
  <si>
    <t>6. Full-Service Community Schools</t>
  </si>
  <si>
    <t>7. Purchasing educational technology</t>
  </si>
  <si>
    <t>If yes, skip to item 4, evidence-based high dosage tutoring.</t>
  </si>
  <si>
    <r>
      <t xml:space="preserve">If LEA did expand, how many </t>
    </r>
    <r>
      <rPr>
        <b/>
        <i/>
        <sz val="11"/>
        <color theme="1"/>
        <rFont val="Calibri"/>
        <family val="2"/>
        <scheme val="minor"/>
      </rPr>
      <t xml:space="preserve">additional </t>
    </r>
    <r>
      <rPr>
        <b/>
        <sz val="11"/>
        <color theme="1"/>
        <rFont val="Calibri"/>
        <family val="2"/>
        <scheme val="minor"/>
      </rPr>
      <t>students or slots were funded, including partially, with ESSER I, II, or III funds in the most recent school year?</t>
    </r>
  </si>
  <si>
    <t>School Building Name:</t>
  </si>
  <si>
    <t>School Building Number:</t>
  </si>
  <si>
    <t>Staff Type</t>
  </si>
  <si>
    <t>Special educators and related personnel, including paraprofessionals</t>
  </si>
  <si>
    <t>Bilingual educators or English as a second language educators</t>
  </si>
  <si>
    <t>School counselors, social workers, or school psychologists</t>
  </si>
  <si>
    <t>Count FTE Type
(to the nearest tenth)</t>
  </si>
  <si>
    <t>4.b1</t>
  </si>
  <si>
    <t>3.b10</t>
  </si>
  <si>
    <t>Number of FTE Positions Supported</t>
  </si>
  <si>
    <t>4.c1</t>
  </si>
  <si>
    <t>Report number of FTE per staff type rounded to the nearest tenth.</t>
  </si>
  <si>
    <t>Answer each question related to the individual intervention/method. Data will need to be reported for all seven interventions/methods.</t>
  </si>
  <si>
    <t>Report enrollment and participation data for the intervention/method, if applicable.</t>
  </si>
  <si>
    <t xml:space="preserve">Input school building name and building code. </t>
  </si>
  <si>
    <t>c. Cleaning and/or sanitization supplies</t>
  </si>
  <si>
    <t>What is the total enrollment in full-service community service schools supported with ESSER I, II, or III funds within the LEA?</t>
  </si>
  <si>
    <r>
      <t xml:space="preserve">Total </t>
    </r>
    <r>
      <rPr>
        <b/>
        <i/>
        <sz val="11"/>
        <color theme="1"/>
        <rFont val="Calibri"/>
        <family val="2"/>
        <scheme val="minor"/>
      </rPr>
      <t xml:space="preserve">unique </t>
    </r>
    <r>
      <rPr>
        <b/>
        <sz val="11"/>
        <color theme="1"/>
        <rFont val="Calibri"/>
        <family val="2"/>
        <scheme val="minor"/>
      </rPr>
      <t>headcount of students enrolled in an early childhood program within the LEA:</t>
    </r>
  </si>
  <si>
    <r>
      <t xml:space="preserve">Indicate below the number of eligible students within each of the following students groups and the number of eligible students from the student group who </t>
    </r>
    <r>
      <rPr>
        <b/>
        <sz val="11"/>
        <color theme="1"/>
        <rFont val="Calibri"/>
        <family val="2"/>
        <scheme val="minor"/>
      </rPr>
      <t>participated</t>
    </r>
    <r>
      <rPr>
        <sz val="11"/>
        <color theme="1"/>
        <rFont val="Calibri"/>
        <family val="2"/>
        <scheme val="minor"/>
      </rPr>
      <t xml:space="preserve"> in this activity.
</t>
    </r>
    <r>
      <rPr>
        <b/>
        <sz val="11"/>
        <color theme="1"/>
        <rFont val="Calibri"/>
        <family val="2"/>
        <scheme val="minor"/>
      </rPr>
      <t>Eligible</t>
    </r>
    <r>
      <rPr>
        <sz val="11"/>
        <color theme="1"/>
        <rFont val="Calibri"/>
        <family val="2"/>
        <scheme val="minor"/>
      </rPr>
      <t xml:space="preserve"> refers to students within the student group  who meet eligibility critieria for participation, such as belonging to the appropriate grade for the activity.</t>
    </r>
  </si>
  <si>
    <r>
      <t xml:space="preserve">Indicate below the number of eligible students within each of the following students groups and the number of eligible students from the student group who </t>
    </r>
    <r>
      <rPr>
        <b/>
        <sz val="11"/>
        <color theme="1"/>
        <rFont val="Calibri"/>
        <family val="2"/>
        <scheme val="minor"/>
      </rPr>
      <t>participated</t>
    </r>
    <r>
      <rPr>
        <sz val="11"/>
        <color theme="1"/>
        <rFont val="Calibri"/>
        <family val="2"/>
        <scheme val="minor"/>
      </rPr>
      <t xml:space="preserve"> in this activity.
</t>
    </r>
    <r>
      <rPr>
        <b/>
        <sz val="11"/>
        <color theme="1"/>
        <rFont val="Calibri"/>
        <family val="2"/>
        <scheme val="minor"/>
      </rPr>
      <t>Eligible</t>
    </r>
    <r>
      <rPr>
        <sz val="11"/>
        <color theme="1"/>
        <rFont val="Calibri"/>
        <family val="2"/>
        <scheme val="minor"/>
      </rPr>
      <t xml:space="preserve"> refers to students within the student group who meet eligibility critieria for participation, such as belonging to the appropriate grade for the activity.</t>
    </r>
  </si>
  <si>
    <t xml:space="preserve">Indicate below the number of students from that student group enrolled in schools with extended instructional time. </t>
  </si>
  <si>
    <t>Number of enrolled eligible students at LEA in subgroup</t>
  </si>
  <si>
    <r>
      <t xml:space="preserve">Student group
</t>
    </r>
    <r>
      <rPr>
        <sz val="10"/>
        <color theme="1"/>
        <rFont val="Calibri"/>
        <family val="2"/>
        <scheme val="minor"/>
      </rPr>
      <t>(Note, the total unique headcount does not need to equal the sum of rows a--n , as a student may be counted in multiple rows.)</t>
    </r>
  </si>
  <si>
    <t>Number of students enrolled in schools with mandatory extended instructional time</t>
  </si>
  <si>
    <t>3. Extended instructional time (including extended school day, school week, or school year)</t>
  </si>
  <si>
    <r>
      <t xml:space="preserve">Total </t>
    </r>
    <r>
      <rPr>
        <b/>
        <i/>
        <sz val="11"/>
        <color theme="1"/>
        <rFont val="Calibri"/>
        <family val="2"/>
        <scheme val="minor"/>
      </rPr>
      <t xml:space="preserve">unique </t>
    </r>
    <r>
      <rPr>
        <b/>
        <sz val="11"/>
        <color theme="1"/>
        <rFont val="Calibri"/>
        <family val="2"/>
        <scheme val="minor"/>
      </rPr>
      <t>headcount of students who participated in this activity:</t>
    </r>
  </si>
  <si>
    <t xml:space="preserve">Number of enrolled students </t>
  </si>
  <si>
    <r>
      <t xml:space="preserve">Indicate below the number of eligible students within each of the following students groups and the number of eligible students from the student group who </t>
    </r>
    <r>
      <rPr>
        <b/>
        <sz val="11"/>
        <color theme="1"/>
        <rFont val="Calibri"/>
        <family val="2"/>
        <scheme val="minor"/>
      </rPr>
      <t>received or were directly supported by the educational technology.</t>
    </r>
    <r>
      <rPr>
        <sz val="11"/>
        <color theme="1"/>
        <rFont val="Calibri"/>
        <family val="2"/>
        <scheme val="minor"/>
      </rPr>
      <t xml:space="preserve">
</t>
    </r>
    <r>
      <rPr>
        <b/>
        <sz val="11"/>
        <color theme="1"/>
        <rFont val="Calibri"/>
        <family val="2"/>
        <scheme val="minor"/>
      </rPr>
      <t>Eligible</t>
    </r>
    <r>
      <rPr>
        <sz val="11"/>
        <color theme="1"/>
        <rFont val="Calibri"/>
        <family val="2"/>
        <scheme val="minor"/>
      </rPr>
      <t xml:space="preserve"> refers to students within the student group  who meet eligibility criteria fo the educational technology, such as belonging to an appropriate grade and/or having a specific need for the educational technology.</t>
    </r>
  </si>
  <si>
    <t>a. Building and facilities upgrades and maintenance, including HVAC and new construction</t>
  </si>
  <si>
    <t>e. Temporary or additional transportation services to support social distancing</t>
  </si>
  <si>
    <t>f. Capacity building to improve disaster preparedness and response efforts</t>
  </si>
  <si>
    <r>
      <t xml:space="preserve">g. Other health protocols </t>
    </r>
    <r>
      <rPr>
        <b/>
        <sz val="11"/>
        <color theme="1"/>
        <rFont val="Calibri"/>
        <family val="2"/>
        <scheme val="minor"/>
      </rPr>
      <t>not listed above</t>
    </r>
    <r>
      <rPr>
        <sz val="11"/>
        <color theme="1"/>
        <rFont val="Calibri"/>
        <family val="2"/>
        <scheme val="minor"/>
      </rPr>
      <t xml:space="preserve"> and aligned to guidance from Centers for Disease Control and  Prevention (CDC)</t>
    </r>
  </si>
  <si>
    <t>ESSER III 20% Set Aside Expenditures</t>
  </si>
  <si>
    <r>
      <t xml:space="preserve">If the answer is </t>
    </r>
    <r>
      <rPr>
        <b/>
        <sz val="11"/>
        <color theme="1"/>
        <rFont val="Calibri"/>
        <family val="2"/>
        <scheme val="minor"/>
      </rPr>
      <t>'Y' in cell C8, complete the below with if the funds were spent.</t>
    </r>
  </si>
  <si>
    <r>
      <t xml:space="preserve">Report correct data for </t>
    </r>
    <r>
      <rPr>
        <b/>
        <sz val="11"/>
        <rFont val="Calibri"/>
        <family val="2"/>
        <scheme val="minor"/>
      </rPr>
      <t>each school building</t>
    </r>
    <r>
      <rPr>
        <sz val="11"/>
        <rFont val="Calibri"/>
        <family val="2"/>
        <scheme val="minor"/>
      </rPr>
      <t>.</t>
    </r>
  </si>
  <si>
    <r>
      <t xml:space="preserve">If the answer is </t>
    </r>
    <r>
      <rPr>
        <b/>
        <sz val="11"/>
        <color theme="1"/>
        <rFont val="Calibri"/>
        <family val="2"/>
        <scheme val="minor"/>
      </rPr>
      <t>'Y' in cell C8, complete the below with how the funds were spent.</t>
    </r>
  </si>
  <si>
    <r>
      <t xml:space="preserve">If the answer is </t>
    </r>
    <r>
      <rPr>
        <b/>
        <sz val="11"/>
        <color theme="1"/>
        <rFont val="Calibri"/>
        <family val="2"/>
        <scheme val="minor"/>
      </rPr>
      <t>'Y' in cell C8, complete the below regardless if ESSER funds were spent on the activities below.</t>
    </r>
  </si>
  <si>
    <t>Other (describe):</t>
  </si>
  <si>
    <t>Other data (describe):</t>
  </si>
  <si>
    <r>
      <rPr>
        <b/>
        <sz val="11"/>
        <color theme="1"/>
        <rFont val="Calibri"/>
        <family val="2"/>
        <scheme val="minor"/>
      </rPr>
      <t xml:space="preserve">Provide data for the following methods/interventions: </t>
    </r>
    <r>
      <rPr>
        <sz val="11"/>
        <color theme="1"/>
        <rFont val="Calibri"/>
        <family val="2"/>
        <scheme val="minor"/>
      </rPr>
      <t xml:space="preserve">
1. Evidence-based summer learning or summer enrichment programs
2. Evidence-based afterschool programs
3. Extended instructional time
4. Evidence-based high dosage tutoring
5. Early childhood education program expansion or enhancement
6. Full-Service Community Schools
7. Purchasing educational technology</t>
    </r>
  </si>
  <si>
    <t>Total Percentages</t>
  </si>
  <si>
    <r>
      <t xml:space="preserve">Full-service community school: </t>
    </r>
    <r>
      <rPr>
        <sz val="11"/>
        <color theme="1"/>
        <rFont val="Calibri"/>
        <family val="2"/>
        <scheme val="minor"/>
      </rPr>
      <t>refers to a public elementary school or secondary school that participates in a community-based effort to coordinate and integrate educational, developmental, family, health, and other comprehensive services through community-based organizations and public and private partnerships; and provides access to such services in school to students, families, and the community, such as access during the school year (including before- and after-school hours and weekends), as well as during the summer.</t>
    </r>
  </si>
  <si>
    <t>Instructions Summary</t>
  </si>
  <si>
    <t>The percentage of planned uses reflects the Remaining ESSER III Funds identified in cell B11. The total percentages cannot be greater than 100%. You must complete this table.  If you have spent all of the ESSER III funds, then enter all zeros.</t>
  </si>
  <si>
    <t>The percentage of planned uses reflects the Remaining ESSER II Funds identified in cell B11. The total percentages cannot be greater than 100%. You must complete this table.  If you have spent all of the ESSER II funds, then enter all zeros.</t>
  </si>
  <si>
    <t xml:space="preserve">Select your district's County District Code from the list in cell C2.  </t>
  </si>
  <si>
    <r>
      <t xml:space="preserve">Enter ESSER II expenses in Column C by activity and object codes. Please note that expenditures are subtotaled at the activity level and totaled by the ESSER generation on line 15. The total on line 15 cannot exceed the amount of funds in cell C8. Cell C10 will turn </t>
    </r>
    <r>
      <rPr>
        <sz val="11"/>
        <color rgb="FFFF0000"/>
        <rFont val="Calibri"/>
        <family val="2"/>
        <scheme val="minor"/>
      </rPr>
      <t>red</t>
    </r>
    <r>
      <rPr>
        <sz val="11"/>
        <color theme="1"/>
        <rFont val="Calibri"/>
        <family val="2"/>
        <scheme val="minor"/>
      </rPr>
      <t xml:space="preserve"> if cell C15 is greater than C8.</t>
    </r>
  </si>
  <si>
    <r>
      <t xml:space="preserve">Enter ESSER III expenses in Column D by activity and object codes. Please note that expenditures are subtotaled at the activity level and totaled by the ESSER generation on line 15. The total on line 15 cannot exceed the amount of funds in cell D8. Cell D15 will turn </t>
    </r>
    <r>
      <rPr>
        <sz val="11"/>
        <color rgb="FFFF0000"/>
        <rFont val="Calibri"/>
        <family val="2"/>
        <scheme val="minor"/>
      </rPr>
      <t>red</t>
    </r>
    <r>
      <rPr>
        <sz val="11"/>
        <color theme="1"/>
        <rFont val="Calibri"/>
        <family val="2"/>
        <scheme val="minor"/>
      </rPr>
      <t xml:space="preserve"> if cell D10 is greater than D8.
Please note that ESSER III expenditures must be divided between the mandatory reserve for learning loss (often referred to the 20%) and the remaining funds (often referred to as the other 80%). Expenditures must be entered only in one of the two ESSER III columns, D or E. 
The areas of Health and Physical Safety and Operational Continuity and Other Allowed Uses are closed for the learning loss column because expenditures in these areas are not part of addressing learning loss.</t>
    </r>
  </si>
  <si>
    <r>
      <t xml:space="preserve">Enter ESSER I expenses in Column B by activity. Please note that expenditures are subtotaled at the activity level and totaled by the ESSER generation on line 15. The total on line 15 cannot exceed the amount of funds in cell B8. Cell B10 will turn </t>
    </r>
    <r>
      <rPr>
        <sz val="11"/>
        <color rgb="FFFF0000"/>
        <rFont val="Calibri"/>
        <family val="2"/>
        <scheme val="minor"/>
      </rPr>
      <t>red</t>
    </r>
    <r>
      <rPr>
        <sz val="11"/>
        <color theme="1"/>
        <rFont val="Calibri"/>
        <family val="2"/>
        <scheme val="minor"/>
      </rPr>
      <t xml:space="preserve"> if cell B15 is greater than B8.</t>
    </r>
  </si>
  <si>
    <r>
      <t xml:space="preserve">Enter ESSER II expenses in Column C by activity. Please note that expenditures are subtotaled at the activity level and totaled by the ESSER generation on line 15. The total on line 15 cannot exceed the amount of funds in cell C8. Cell C10 will turn </t>
    </r>
    <r>
      <rPr>
        <sz val="11"/>
        <color rgb="FFFF0000"/>
        <rFont val="Calibri"/>
        <family val="2"/>
        <scheme val="minor"/>
      </rPr>
      <t>red</t>
    </r>
    <r>
      <rPr>
        <sz val="11"/>
        <color theme="1"/>
        <rFont val="Calibri"/>
        <family val="2"/>
        <scheme val="minor"/>
      </rPr>
      <t xml:space="preserve"> if cell C15 is greater than C8.</t>
    </r>
  </si>
  <si>
    <r>
      <t xml:space="preserve">Enter ESSER III expenses in Column D by activity. Please note that expenditures are subtotaled at the activity level and totaled by the ESSER generation on line 15. The total on line 15 cannot exceed the amount of funds in cell D8. Cell D10 will turn </t>
    </r>
    <r>
      <rPr>
        <sz val="11"/>
        <color rgb="FFFF0000"/>
        <rFont val="Calibri"/>
        <family val="2"/>
        <scheme val="minor"/>
      </rPr>
      <t>red</t>
    </r>
    <r>
      <rPr>
        <sz val="11"/>
        <color theme="1"/>
        <rFont val="Calibri"/>
        <family val="2"/>
        <scheme val="minor"/>
      </rPr>
      <t xml:space="preserve"> if cell D15 is greater than D8.
Please note that ESSER III expenditures will </t>
    </r>
    <r>
      <rPr>
        <b/>
        <sz val="11"/>
        <color theme="1"/>
        <rFont val="Calibri"/>
        <family val="2"/>
        <scheme val="minor"/>
      </rPr>
      <t>not</t>
    </r>
    <r>
      <rPr>
        <sz val="11"/>
        <color theme="1"/>
        <rFont val="Calibri"/>
        <family val="2"/>
        <scheme val="minor"/>
      </rPr>
      <t xml:space="preserve"> be divided between the mandatory reserve for learning loss (often referred to the 20%) and the remaining funds (often referred to as the other 80%). These expenditures will be combined in Column D.</t>
    </r>
  </si>
  <si>
    <t>Duplicate the grid for the number of schools in the LEA.</t>
  </si>
  <si>
    <r>
      <t xml:space="preserve">If no, indicate the the </t>
    </r>
    <r>
      <rPr>
        <b/>
        <i/>
        <sz val="11"/>
        <color theme="1"/>
        <rFont val="Calibri"/>
        <family val="2"/>
        <scheme val="minor"/>
      </rPr>
      <t>unique</t>
    </r>
    <r>
      <rPr>
        <b/>
        <sz val="11"/>
        <color theme="1"/>
        <rFont val="Calibri"/>
        <family val="2"/>
        <scheme val="minor"/>
      </rPr>
      <t xml:space="preserve"> headcount of students enrolled in schools within the LEA with mandatory extended instructional time: </t>
    </r>
  </si>
  <si>
    <r>
      <t xml:space="preserve">If an expenditure is reported in 3.d3,  the cell that requires an expenditure amount will turn </t>
    </r>
    <r>
      <rPr>
        <sz val="11"/>
        <color rgb="FFFF0000"/>
        <rFont val="Calibri"/>
        <family val="2"/>
        <scheme val="minor"/>
      </rPr>
      <t xml:space="preserve">red </t>
    </r>
    <r>
      <rPr>
        <sz val="11"/>
        <rFont val="Calibri"/>
        <family val="2"/>
        <scheme val="minor"/>
      </rPr>
      <t>and a message will appear that states the expenditure amount reported in 3.b2 will need to be equal to or greater than the amount reported in 3.d3</t>
    </r>
    <r>
      <rPr>
        <sz val="11"/>
        <color theme="1"/>
        <rFont val="Calibri"/>
        <family val="2"/>
        <scheme val="minor"/>
      </rPr>
      <t>.</t>
    </r>
  </si>
  <si>
    <r>
      <t xml:space="preserve">If an expenditure is reported in 3.d3, the cell to answer the first question of the corresponding intervention will turn </t>
    </r>
    <r>
      <rPr>
        <sz val="11"/>
        <color rgb="FFFF0000"/>
        <rFont val="Calibri"/>
        <family val="2"/>
        <scheme val="minor"/>
      </rPr>
      <t>red</t>
    </r>
    <r>
      <rPr>
        <sz val="11"/>
        <color theme="1"/>
        <rFont val="Calibri"/>
        <family val="2"/>
        <scheme val="minor"/>
      </rPr>
      <t xml:space="preserve"> to indicate that the capacity and participation data of that intervention is required.</t>
    </r>
  </si>
  <si>
    <t>Once each cell is chosen, a warning message will communicate which corresponding row in 3.b2 will need to be completed.</t>
  </si>
  <si>
    <t xml:space="preserve">Enter ESSER III expenditures in column C for the applicable activities.  </t>
  </si>
  <si>
    <r>
      <t xml:space="preserve">The corresponding student capacity and participation data will need to be reported in 4.b1 for </t>
    </r>
    <r>
      <rPr>
        <b/>
        <sz val="11"/>
        <color theme="1"/>
        <rFont val="Calibri"/>
        <family val="2"/>
        <scheme val="minor"/>
      </rPr>
      <t>evidence-based summer learning or summer enrichment programs</t>
    </r>
    <r>
      <rPr>
        <sz val="11"/>
        <color theme="1"/>
        <rFont val="Calibri"/>
        <family val="2"/>
        <scheme val="minor"/>
      </rPr>
      <t>,</t>
    </r>
    <r>
      <rPr>
        <b/>
        <sz val="11"/>
        <color theme="1"/>
        <rFont val="Calibri"/>
        <family val="2"/>
        <scheme val="minor"/>
      </rPr>
      <t xml:space="preserve"> evidence-based afterschool programs</t>
    </r>
    <r>
      <rPr>
        <sz val="11"/>
        <color theme="1"/>
        <rFont val="Calibri"/>
        <family val="2"/>
        <scheme val="minor"/>
      </rPr>
      <t xml:space="preserve">, </t>
    </r>
    <r>
      <rPr>
        <b/>
        <sz val="11"/>
        <color theme="1"/>
        <rFont val="Calibri"/>
        <family val="2"/>
        <scheme val="minor"/>
      </rPr>
      <t>extended instructional time</t>
    </r>
    <r>
      <rPr>
        <sz val="11"/>
        <color theme="1"/>
        <rFont val="Calibri"/>
        <family val="2"/>
        <scheme val="minor"/>
      </rPr>
      <t xml:space="preserve">, </t>
    </r>
    <r>
      <rPr>
        <b/>
        <sz val="11"/>
        <color theme="1"/>
        <rFont val="Calibri"/>
        <family val="2"/>
        <scheme val="minor"/>
      </rPr>
      <t>evidence-based high dosage tutoring</t>
    </r>
    <r>
      <rPr>
        <sz val="11"/>
        <color theme="1"/>
        <rFont val="Calibri"/>
        <family val="2"/>
        <scheme val="minor"/>
      </rPr>
      <t xml:space="preserve">, and </t>
    </r>
    <r>
      <rPr>
        <b/>
        <sz val="11"/>
        <color theme="1"/>
        <rFont val="Calibri"/>
        <family val="2"/>
        <scheme val="minor"/>
      </rPr>
      <t>early childhood programs</t>
    </r>
    <r>
      <rPr>
        <sz val="11"/>
        <color theme="1"/>
        <rFont val="Calibri"/>
        <family val="2"/>
        <scheme val="minor"/>
      </rPr>
      <t>, if applicable.</t>
    </r>
  </si>
  <si>
    <t>Report expenditures for each activity or intervention the LEA implemented to satisfy the LEA's mandatory set-aside requirements of ARP ESSER funds, which respond to students' academic, social, and emotional needs and address the disproportionate impact of COVID-19 on underserved student groups.</t>
  </si>
  <si>
    <t>*Provide the number of full-time equivalent (FTE) positions for the LEA, or non-LEA Entity as of the listed date. The number of FTE positions includes all staff, regardless of whether the position is funded by Federal, State, local or other funds. The reported FTE include certificated and non-certificated staff, along with part-time positions that equate to an FTE.</t>
  </si>
  <si>
    <t>EIII Allocation</t>
  </si>
  <si>
    <t>20% Set-aside</t>
  </si>
  <si>
    <t>ESSER III 80% Amount</t>
  </si>
  <si>
    <t>80% EIII</t>
  </si>
  <si>
    <t>ESSER III 20% Set-Aside Amount</t>
  </si>
  <si>
    <t>j. Personnel Services - Salaries (6100s)</t>
  </si>
  <si>
    <t>k. Personnel Services - Benefits (6200s)</t>
  </si>
  <si>
    <t>l. Purchased Professional and Technical Services (631Xs)</t>
  </si>
  <si>
    <t>m. Purchased Property Services (633Xs)</t>
  </si>
  <si>
    <t>n. Other Purchased Services (6320s and all other 6300s)</t>
  </si>
  <si>
    <t>o. Supplies (6400s)</t>
  </si>
  <si>
    <t>p. Property (Capital; 6500s)</t>
  </si>
  <si>
    <t>q. Debt Service and Miscellaneous (6600s)</t>
  </si>
  <si>
    <t>r. Other (unlikely)</t>
  </si>
  <si>
    <t>s. Personnel Services - Salaries (6100s)</t>
  </si>
  <si>
    <t>t. Personnel Services - Benefits (6200s)</t>
  </si>
  <si>
    <t>u. Purchased Professional and Technical Services (631Xs)</t>
  </si>
  <si>
    <t>v. Purchased Property Services (633Xs)</t>
  </si>
  <si>
    <t>w. Other Purchased Services (6320s and all other 6300s)</t>
  </si>
  <si>
    <t>x. Supplies (6400s)</t>
  </si>
  <si>
    <t>y. Property (Capital; 6500s)</t>
  </si>
  <si>
    <t>z. Debt Service and Miscellaneous (6600s)</t>
  </si>
  <si>
    <t>aa. Other (unlikely)</t>
  </si>
  <si>
    <t>bb. Personnel Services - Salaries (6100s)</t>
  </si>
  <si>
    <t>cc. Personnel Services - Benefits (6200s)</t>
  </si>
  <si>
    <t>dd. Purchased Professional and Technical Services (631Xs)</t>
  </si>
  <si>
    <t>ee. Purchased Property Services (633Xs)</t>
  </si>
  <si>
    <t>ff. Other Purchased Services (6320s and all other 6300s)</t>
  </si>
  <si>
    <t>gg. Supplies (6400s)</t>
  </si>
  <si>
    <t>hh. Property (Capital; 6500s)</t>
  </si>
  <si>
    <t>ii. Debt Service and Miscellaneous (6600s)</t>
  </si>
  <si>
    <t>jj. Other (unlikely)</t>
  </si>
  <si>
    <t>h. Extended learning and/or summer learning</t>
  </si>
  <si>
    <t>i. Tutoring</t>
  </si>
  <si>
    <t>j. Additional staffing to support underserved student groups</t>
  </si>
  <si>
    <t>k. Universal screenings, assessments, and intervention data systems</t>
  </si>
  <si>
    <t>l. Improved coordination of services for students with multiple types of needs</t>
  </si>
  <si>
    <t>m. Early childhood programs</t>
  </si>
  <si>
    <t>n. Hardware and software</t>
  </si>
  <si>
    <t>o.Wi-Fi, broadband, or other connectivity</t>
  </si>
  <si>
    <t>p. Curriculum adoption and learning materials</t>
  </si>
  <si>
    <t>q. Core staff capacity building/training to increase instructional quality</t>
  </si>
  <si>
    <t>r. investments in talent pipelines for teachers and/or classified staff</t>
  </si>
  <si>
    <t>s. Additional staffing and/or activities to assess and support social-emotional well-being, including mental health</t>
  </si>
  <si>
    <t>t. Any activity not described above that is authorized by the McKinney-Vento Homeless Assistance Act</t>
  </si>
  <si>
    <t>u. Any activity not described above that is authorized by the Individuals with Disabilities Education Act</t>
  </si>
  <si>
    <t>v. Any activity not described above that is authorized by the Adult Education and Family Literacy Act</t>
  </si>
  <si>
    <t>w. Any activity not described above that is authorized by the Carl D. Perkins Career and Technical Education Act of 2006</t>
  </si>
  <si>
    <r>
      <t xml:space="preserve">x. Other activities </t>
    </r>
    <r>
      <rPr>
        <b/>
        <sz val="11"/>
        <color theme="1"/>
        <rFont val="Calibri"/>
        <family val="2"/>
        <scheme val="minor"/>
      </rPr>
      <t>not described above</t>
    </r>
    <r>
      <rPr>
        <sz val="11"/>
        <color theme="1"/>
        <rFont val="Calibri"/>
        <family val="2"/>
        <scheme val="minor"/>
      </rPr>
      <t xml:space="preserve"> that are necessary to maintain the operation of and continuity of services in local education agencies</t>
    </r>
  </si>
  <si>
    <t>Total Amount of ESSER Funds Expended:</t>
  </si>
  <si>
    <r>
      <t xml:space="preserve">Enter the cumulative amount of ESSER funds expended for each staff type. If an expenditure amount is reported, the cells for FTE count will turn </t>
    </r>
    <r>
      <rPr>
        <sz val="11"/>
        <color rgb="FFFF0000"/>
        <rFont val="Calibri"/>
        <family val="2"/>
        <scheme val="minor"/>
      </rPr>
      <t>red</t>
    </r>
    <r>
      <rPr>
        <sz val="11"/>
        <color theme="1"/>
        <rFont val="Calibri"/>
        <family val="2"/>
        <scheme val="minor"/>
      </rPr>
      <t xml:space="preserve"> as warning to provide FTE count.</t>
    </r>
  </si>
  <si>
    <r>
      <t xml:space="preserve">Enter the number of FTE for each staff type. If FTE count is reported, the total expenditure cell will turn </t>
    </r>
    <r>
      <rPr>
        <sz val="11"/>
        <color rgb="FFFF0000"/>
        <rFont val="Calibri"/>
        <family val="2"/>
        <scheme val="minor"/>
      </rPr>
      <t>red</t>
    </r>
    <r>
      <rPr>
        <sz val="11"/>
        <color theme="1"/>
        <rFont val="Calibri"/>
        <family val="2"/>
        <scheme val="minor"/>
      </rPr>
      <t xml:space="preserve"> as warning to provide the total ESSER expenditure for the positions listed.</t>
    </r>
  </si>
  <si>
    <t>a. Students with one or more disabilities</t>
  </si>
  <si>
    <t>b. Low-income students</t>
  </si>
  <si>
    <t>These FTE counts from previous years were left blank intentionally in this workbook</t>
  </si>
  <si>
    <t>REVISED 3/1/2025</t>
  </si>
  <si>
    <r>
      <t>All data are in regard to the reporting period of July 1, 2023 through June 30, 2024.</t>
    </r>
    <r>
      <rPr>
        <b/>
        <sz val="11"/>
        <color theme="1"/>
        <rFont val="Calibri"/>
        <family val="2"/>
        <scheme val="minor"/>
      </rPr>
      <t xml:space="preserve"> ESSER I funds are CLOSED.</t>
    </r>
    <r>
      <rPr>
        <sz val="11"/>
        <color theme="1"/>
        <rFont val="Calibri"/>
        <family val="2"/>
        <scheme val="minor"/>
      </rPr>
      <t xml:space="preserve"> Expenditures must have occurred during the period. Planned uses are remaining funds as of July 1, 2024. Enter information on each worksheet. The information in column A depicts the reference to each worksheet.</t>
    </r>
  </si>
  <si>
    <r>
      <t xml:space="preserve">Enter the remaining funds at </t>
    </r>
    <r>
      <rPr>
        <b/>
        <sz val="11"/>
        <color theme="1"/>
        <rFont val="Calibri"/>
        <family val="2"/>
        <scheme val="minor"/>
      </rPr>
      <t>the end of Year 4 from Compliance Plans.</t>
    </r>
  </si>
  <si>
    <t>The workbook will auto populate the total expenditures for Year 5 reporting.</t>
  </si>
  <si>
    <t>The workbook will auto populate the unspent funds for Year 6 reporting.</t>
  </si>
  <si>
    <r>
      <t xml:space="preserve">The remaining ESSER II funds as of June 30, 2023 are shown in cell B11, based on expenditures entered in the activities listed in 3.b1. Please enter the planned use of funds, expressed as a percentage, in each activity's category. </t>
    </r>
    <r>
      <rPr>
        <b/>
        <sz val="11"/>
        <color theme="1"/>
        <rFont val="Calibri"/>
        <family val="2"/>
        <scheme val="minor"/>
      </rPr>
      <t>Planned uses are as of July 1, 2024</t>
    </r>
    <r>
      <rPr>
        <sz val="11"/>
        <color theme="1"/>
        <rFont val="Calibri"/>
        <family val="2"/>
        <scheme val="minor"/>
      </rPr>
      <t>. If no funds remain, enter all zeros.</t>
    </r>
  </si>
  <si>
    <r>
      <t xml:space="preserve">The remaining ESSER III funds as of June 30, 2023 are shown in cell B11, based on expenditures entered in the activities listed in 3.b1. Please enter the planned use of funds, expressed as a percentage, in each activity's category. </t>
    </r>
    <r>
      <rPr>
        <b/>
        <sz val="11"/>
        <color theme="1"/>
        <rFont val="Calibri"/>
        <family val="2"/>
        <scheme val="minor"/>
      </rPr>
      <t>Planned uses are as of July 1, 2024</t>
    </r>
    <r>
      <rPr>
        <sz val="11"/>
        <color theme="1"/>
        <rFont val="Calibri"/>
        <family val="2"/>
        <scheme val="minor"/>
      </rPr>
      <t>. If no funds remain, enter all zeros.</t>
    </r>
  </si>
  <si>
    <t>Answer each prompt with a Y or N, based on the reporting period of July 1, 2023 through June 30, 2024. A dropdown list is provided.</t>
  </si>
  <si>
    <r>
      <t xml:space="preserve">Report the total FTE positions for the LEA as of </t>
    </r>
    <r>
      <rPr>
        <b/>
        <sz val="11"/>
        <color theme="1"/>
        <rFont val="Calibri"/>
        <family val="2"/>
        <scheme val="minor"/>
      </rPr>
      <t>September 30, 2024</t>
    </r>
    <r>
      <rPr>
        <sz val="11"/>
        <color theme="1"/>
        <rFont val="Calibri"/>
        <family val="2"/>
        <scheme val="minor"/>
      </rPr>
      <t>.</t>
    </r>
  </si>
  <si>
    <t>CLOSED</t>
  </si>
  <si>
    <t>July 1, 2023 - June 30, 2024</t>
  </si>
  <si>
    <r>
      <t xml:space="preserve">Total Expenditures for </t>
    </r>
    <r>
      <rPr>
        <b/>
        <sz val="11"/>
        <color theme="1"/>
        <rFont val="Calibri"/>
        <family val="2"/>
        <scheme val="minor"/>
      </rPr>
      <t xml:space="preserve">Year 5 Reporting </t>
    </r>
  </si>
  <si>
    <t>Planned Uses as of July 1, 2024</t>
  </si>
  <si>
    <t>Planned uses as of July 1, 2024</t>
  </si>
  <si>
    <r>
      <t xml:space="preserve">During the </t>
    </r>
    <r>
      <rPr>
        <b/>
        <sz val="11"/>
        <color theme="1"/>
        <rFont val="Calibri"/>
        <family val="2"/>
        <scheme val="minor"/>
      </rPr>
      <t xml:space="preserve">current reporting period (between July 1, 2023 and June 30, 2024), </t>
    </r>
    <r>
      <rPr>
        <sz val="11"/>
        <color theme="1"/>
        <rFont val="Calibri"/>
        <family val="2"/>
        <scheme val="minor"/>
      </rPr>
      <t>did the LEA spend ESSER funds (including ESSER II, III, ESSER III Summer School Grant, and ESSER III Summer School Expansion Grant) on (choose a Y or N as appropriate):</t>
    </r>
  </si>
  <si>
    <r>
      <t xml:space="preserve">During the </t>
    </r>
    <r>
      <rPr>
        <b/>
        <sz val="11"/>
        <color theme="1"/>
        <rFont val="Calibri"/>
        <family val="2"/>
        <scheme val="minor"/>
      </rPr>
      <t xml:space="preserve">current reporting period (between July 1, 2023 and June 30, 2024), </t>
    </r>
    <r>
      <rPr>
        <sz val="11"/>
        <color theme="1"/>
        <rFont val="Calibri"/>
        <family val="2"/>
        <scheme val="minor"/>
      </rPr>
      <t xml:space="preserve">did the LEA spend ESSER funds (including ESSER II, III, and </t>
    </r>
    <r>
      <rPr>
        <sz val="11"/>
        <color rgb="FFFF0000"/>
        <rFont val="Calibri"/>
        <family val="2"/>
        <scheme val="minor"/>
      </rPr>
      <t>Student Connectivity-Connect (MSC-C) Grant</t>
    </r>
    <r>
      <rPr>
        <sz val="11"/>
        <color theme="1"/>
        <rFont val="Calibri"/>
        <family val="2"/>
        <scheme val="minor"/>
      </rPr>
      <t xml:space="preserve">) to provide </t>
    </r>
    <r>
      <rPr>
        <b/>
        <sz val="11"/>
        <color theme="1"/>
        <rFont val="Calibri"/>
        <family val="2"/>
        <scheme val="minor"/>
      </rPr>
      <t>students with</t>
    </r>
    <r>
      <rPr>
        <sz val="11"/>
        <color theme="1"/>
        <rFont val="Calibri"/>
        <family val="2"/>
        <scheme val="minor"/>
      </rPr>
      <t xml:space="preserve"> home internet connectivity?</t>
    </r>
  </si>
  <si>
    <r>
      <t xml:space="preserve">During the </t>
    </r>
    <r>
      <rPr>
        <b/>
        <sz val="11"/>
        <color theme="1"/>
        <rFont val="Calibri"/>
        <family val="2"/>
        <scheme val="minor"/>
      </rPr>
      <t xml:space="preserve">current reporting period (between July 1, 2023 and June 30, 2024), </t>
    </r>
    <r>
      <rPr>
        <sz val="11"/>
        <color theme="1"/>
        <rFont val="Calibri"/>
        <family val="2"/>
        <scheme val="minor"/>
      </rPr>
      <t>did the LEA reengage students with poor attendance or participation?</t>
    </r>
  </si>
  <si>
    <r>
      <t xml:space="preserve">Report the total amount of ESSER funds (ESSER III Summer School Grant, ESSER III Summer School Expansion Grant, Immediate Responsive Services Grant (hiring only), and Teacher Recruitment and Retention Grants) expended during  </t>
    </r>
    <r>
      <rPr>
        <b/>
        <sz val="11"/>
        <color theme="1"/>
        <rFont val="Calibri"/>
        <family val="2"/>
        <scheme val="minor"/>
      </rPr>
      <t>the current reporting period (between July 1, 2023 and June 30, 2024) and</t>
    </r>
    <r>
      <rPr>
        <sz val="11"/>
        <color theme="1"/>
        <rFont val="Calibri"/>
        <family val="2"/>
        <scheme val="minor"/>
      </rPr>
      <t xml:space="preserve"> the total number of FTE of these specific positions supported by ESSER funds.</t>
    </r>
  </si>
  <si>
    <t>Did the LEA allocate some portion of ESSER funds (including ESSER II, III, ESSER III Summer School Grant, ESSER III Summer School Expansion Grant, Immediate Responsive Services Grant (hiring only), and Teacher Recruitment and Retention Grants) to schools in this reporting period (July 1, 2023 - June 30, 2024)?</t>
  </si>
  <si>
    <r>
      <t xml:space="preserve">Report the count of FTE staff assigned to serve </t>
    </r>
    <r>
      <rPr>
        <b/>
        <sz val="11"/>
        <color theme="1"/>
        <rFont val="Calibri"/>
        <family val="2"/>
        <scheme val="minor"/>
      </rPr>
      <t>in each school building</t>
    </r>
    <r>
      <rPr>
        <sz val="11"/>
        <color theme="1"/>
        <rFont val="Calibri"/>
        <family val="2"/>
        <scheme val="minor"/>
      </rPr>
      <t>, regardless of funding source as of September 30, 2023. For example, if five school buildings within an LEA share one full-time nurse equally, allocate 0.2 for each school served.
LEAs will duplicate the table as needed.</t>
    </r>
  </si>
  <si>
    <t>Full-time equivalent (FTE) positions as of September 30, 2024*</t>
  </si>
  <si>
    <t>Full-time equivalent (FTE) positions as of September 30, 2023</t>
  </si>
  <si>
    <t>Is this program available to all students?
Answer (Y/N)</t>
  </si>
  <si>
    <t>Is extended instructional time in place at all schools within the LEA?
Answer (Y/N)</t>
  </si>
  <si>
    <t>ESSER Data Collection Guidance Document</t>
  </si>
  <si>
    <t>Refer to page 13 in the guidance document 
to understand the crosswalk of the expenses
 here on 3.d3 to the expenses listed on 3.b2</t>
  </si>
  <si>
    <t>For ESSER II and ESSER III each activity total must total to the same activity on 3.b1.</t>
  </si>
  <si>
    <t>How did the LEA use ESSER (ESSER II, III, ESSER III Summer School Grant, and ESSER III Summer School Expansion Grant, where appropriate) funds to support learning recovery or acceleration for student groups who were disproportionately impacted by COVID-19?</t>
  </si>
  <si>
    <t>Select your County Distrct Code in cell C2 to begin.</t>
  </si>
  <si>
    <r>
      <t xml:space="preserve">Enter ESSER I expenses in Column B by activity and object codes. Please note that expenditures are subtotaled at the activity level and totaled by the ESSER generation on line 15. The total on line 15 cannot exceed the amount of funds in cell B8. Cell B10 will turn </t>
    </r>
    <r>
      <rPr>
        <strike/>
        <sz val="11"/>
        <color rgb="FFFF0000"/>
        <rFont val="Calibri"/>
        <family val="2"/>
        <scheme val="minor"/>
      </rPr>
      <t>red</t>
    </r>
    <r>
      <rPr>
        <strike/>
        <sz val="11"/>
        <color theme="1"/>
        <rFont val="Calibri"/>
        <family val="2"/>
        <scheme val="minor"/>
      </rPr>
      <t xml:space="preserve"> if cell B15 is greater than B8.</t>
    </r>
  </si>
  <si>
    <t>Ensure the expenses listed here are expenses 
spent to address learning loss.</t>
  </si>
  <si>
    <t>La Salle Charter School</t>
  </si>
  <si>
    <t>Lafayette Preparatory Academy</t>
  </si>
  <si>
    <t>The Biome</t>
  </si>
  <si>
    <t>Allocation</t>
  </si>
  <si>
    <t>Ensure the county district code displays. The code is populated from 3.d3 worksheet.</t>
  </si>
  <si>
    <t>Total ESSER III Allocation:</t>
  </si>
  <si>
    <t>Total ESSER III Remaining after Year 5:</t>
  </si>
  <si>
    <r>
      <t>Total ESSER III Spent</t>
    </r>
    <r>
      <rPr>
        <sz val="9"/>
        <color theme="1"/>
        <rFont val="Calibri"/>
        <family val="2"/>
        <scheme val="minor"/>
      </rPr>
      <t xml:space="preserve"> (Years 3 and 4)</t>
    </r>
    <r>
      <rPr>
        <b/>
        <sz val="11"/>
        <color theme="1"/>
        <rFont val="Calibri"/>
        <family val="2"/>
        <scheme val="minor"/>
      </rPr>
      <t>:</t>
    </r>
  </si>
  <si>
    <t>Total ESSER III Spent (Year 5):</t>
  </si>
  <si>
    <r>
      <t xml:space="preserve">Remaining Funds for Year 6 Reporting </t>
    </r>
    <r>
      <rPr>
        <sz val="9"/>
        <color theme="1"/>
        <rFont val="Calibri"/>
        <family val="2"/>
        <scheme val="minor"/>
      </rPr>
      <t>(calculated)</t>
    </r>
  </si>
  <si>
    <r>
      <t xml:space="preserve">Total Expenditures for Year 5 Reporting </t>
    </r>
    <r>
      <rPr>
        <b/>
        <sz val="9"/>
        <color theme="1"/>
        <rFont val="Calibri"/>
        <family val="2"/>
        <scheme val="minor"/>
      </rPr>
      <t>(calculated from below entries)</t>
    </r>
  </si>
  <si>
    <r>
      <t>Year 3 and Year 4 Expenses</t>
    </r>
    <r>
      <rPr>
        <sz val="9"/>
        <color theme="1"/>
        <rFont val="Calibri"/>
        <family val="2"/>
        <scheme val="minor"/>
      </rPr>
      <t xml:space="preserve"> (from past data collections in Compliance Plans)</t>
    </r>
  </si>
  <si>
    <t>80% Prior expenses</t>
  </si>
  <si>
    <t>20% prior expenses</t>
  </si>
  <si>
    <t>sum of 80% expenses</t>
  </si>
  <si>
    <t>sum of 20% expensese</t>
  </si>
  <si>
    <t>80% Year 4 expenses</t>
  </si>
  <si>
    <t>20% Year 4 expenses</t>
  </si>
  <si>
    <t>Remaining Funds for Year 6 Reporting</t>
  </si>
  <si>
    <t>ESSER III Total Amount Expended for Year 5 must total to 3.b1 ESSER III (Year 5) sum of the 80% and 20% columns.</t>
  </si>
  <si>
    <t>Academie Lafayette</t>
  </si>
  <si>
    <t>006451046</t>
  </si>
  <si>
    <t>2900017</t>
  </si>
  <si>
    <t>Academy Integrated Arts</t>
  </si>
  <si>
    <t>078425503</t>
  </si>
  <si>
    <t>2900604</t>
  </si>
  <si>
    <t>Adair Co. R-I</t>
  </si>
  <si>
    <t>100654698</t>
  </si>
  <si>
    <t>2922980</t>
  </si>
  <si>
    <t>Adair Co. R-Ii</t>
  </si>
  <si>
    <t>100653757</t>
  </si>
  <si>
    <t>2905790</t>
  </si>
  <si>
    <t>Adrian R-Iii</t>
  </si>
  <si>
    <t>073070872</t>
  </si>
  <si>
    <t>2902850</t>
  </si>
  <si>
    <t>Advance R-Iv</t>
  </si>
  <si>
    <t>100653641</t>
  </si>
  <si>
    <t>2902880</t>
  </si>
  <si>
    <t>Affton 101</t>
  </si>
  <si>
    <t>014475875</t>
  </si>
  <si>
    <t>2902910</t>
  </si>
  <si>
    <t>Albany R-Iii</t>
  </si>
  <si>
    <t>100040518</t>
  </si>
  <si>
    <t>2902970</t>
  </si>
  <si>
    <t>Allen Village</t>
  </si>
  <si>
    <t>830803883</t>
  </si>
  <si>
    <t>2900025</t>
  </si>
  <si>
    <t>Altenburg 48</t>
  </si>
  <si>
    <t>189349152</t>
  </si>
  <si>
    <t>2903040</t>
  </si>
  <si>
    <t>Alton R-Iv</t>
  </si>
  <si>
    <t>100653666</t>
  </si>
  <si>
    <t>2903060</t>
  </si>
  <si>
    <t>Appleton City R-Ii</t>
  </si>
  <si>
    <t>100040534</t>
  </si>
  <si>
    <t>2903120</t>
  </si>
  <si>
    <t>Arcadia Valley R-Ii</t>
  </si>
  <si>
    <t>025108499</t>
  </si>
  <si>
    <t>2903150</t>
  </si>
  <si>
    <t>Archie R-V</t>
  </si>
  <si>
    <t>044825834</t>
  </si>
  <si>
    <t>2903200</t>
  </si>
  <si>
    <t>Ash Grove R-Iv</t>
  </si>
  <si>
    <t>100040542</t>
  </si>
  <si>
    <t>2903270</t>
  </si>
  <si>
    <t>Atlanta C-3</t>
  </si>
  <si>
    <t>100653674</t>
  </si>
  <si>
    <t>2903480</t>
  </si>
  <si>
    <t>Atlas Public Schools</t>
  </si>
  <si>
    <t>2900618</t>
  </si>
  <si>
    <t>Aurora R-Viii</t>
  </si>
  <si>
    <t>092844208</t>
  </si>
  <si>
    <t>2904020</t>
  </si>
  <si>
    <t>Ava R-I</t>
  </si>
  <si>
    <t>956898043</t>
  </si>
  <si>
    <t>2904050</t>
  </si>
  <si>
    <t>Avenue City R-Ix</t>
  </si>
  <si>
    <t>100040567</t>
  </si>
  <si>
    <t>2904080</t>
  </si>
  <si>
    <t>Avilla R-Xiii</t>
  </si>
  <si>
    <t>100653682</t>
  </si>
  <si>
    <t>2904110</t>
  </si>
  <si>
    <t>Bakersfield R-Iv</t>
  </si>
  <si>
    <t>184207363</t>
  </si>
  <si>
    <t>2904140</t>
  </si>
  <si>
    <t>Ballard R-Ii</t>
  </si>
  <si>
    <t>130717440</t>
  </si>
  <si>
    <t>2904170</t>
  </si>
  <si>
    <t>Bayless</t>
  </si>
  <si>
    <t>026929281</t>
  </si>
  <si>
    <t>2904500</t>
  </si>
  <si>
    <t>Bell City R-Ii</t>
  </si>
  <si>
    <t>088712765</t>
  </si>
  <si>
    <t>2904530</t>
  </si>
  <si>
    <t>Belleview R-Iii</t>
  </si>
  <si>
    <t>932941420</t>
  </si>
  <si>
    <t>2904590</t>
  </si>
  <si>
    <t>Belton 124</t>
  </si>
  <si>
    <t>073061038</t>
  </si>
  <si>
    <t>2904620</t>
  </si>
  <si>
    <t>Bernie R-Xiii</t>
  </si>
  <si>
    <t>098640105</t>
  </si>
  <si>
    <t>2904950</t>
  </si>
  <si>
    <t>Bevier C-4</t>
  </si>
  <si>
    <t>054420013</t>
  </si>
  <si>
    <t>2904980</t>
  </si>
  <si>
    <t>Billings R-Iv</t>
  </si>
  <si>
    <t>100338839</t>
  </si>
  <si>
    <t>2905070</t>
  </si>
  <si>
    <t>Bismarck R-V</t>
  </si>
  <si>
    <t>933003451</t>
  </si>
  <si>
    <t>2905130</t>
  </si>
  <si>
    <t>Blackwater R-Ii</t>
  </si>
  <si>
    <t>189348659</t>
  </si>
  <si>
    <t>2905190</t>
  </si>
  <si>
    <t>Blair Oaks R-Ii</t>
  </si>
  <si>
    <t>611668278</t>
  </si>
  <si>
    <t>2909930</t>
  </si>
  <si>
    <t>Bloomfield R-Xiv</t>
  </si>
  <si>
    <t>193010642</t>
  </si>
  <si>
    <t>2905250</t>
  </si>
  <si>
    <t>Blue Eye R-V</t>
  </si>
  <si>
    <t>193010683</t>
  </si>
  <si>
    <t>2905280</t>
  </si>
  <si>
    <t>Blue Springs R-Iv</t>
  </si>
  <si>
    <t>086047743</t>
  </si>
  <si>
    <t>2905310</t>
  </si>
  <si>
    <t>Bolivar R-I</t>
  </si>
  <si>
    <t>082139544</t>
  </si>
  <si>
    <t>2905370</t>
  </si>
  <si>
    <t>Boncl R-X</t>
  </si>
  <si>
    <t>193295185</t>
  </si>
  <si>
    <t>2905400</t>
  </si>
  <si>
    <t>Boonville R-I</t>
  </si>
  <si>
    <t>092994276</t>
  </si>
  <si>
    <t>2905580</t>
  </si>
  <si>
    <t>Bosworth R-V</t>
  </si>
  <si>
    <t>800496262</t>
  </si>
  <si>
    <t>2905610</t>
  </si>
  <si>
    <t>Bowling Green R-I</t>
  </si>
  <si>
    <t>830851486</t>
  </si>
  <si>
    <t>2905660</t>
  </si>
  <si>
    <t>Bradleyville R-I</t>
  </si>
  <si>
    <t>159339902</t>
  </si>
  <si>
    <t>2905700</t>
  </si>
  <si>
    <t>Branson R-Iv</t>
  </si>
  <si>
    <t>048458756</t>
  </si>
  <si>
    <t>2905760</t>
  </si>
  <si>
    <t>Braymer C-4</t>
  </si>
  <si>
    <t>928432186</t>
  </si>
  <si>
    <t>2905820</t>
  </si>
  <si>
    <t>Breckenridge R-I</t>
  </si>
  <si>
    <t>179481064</t>
  </si>
  <si>
    <t>2905850</t>
  </si>
  <si>
    <t>Brentwood</t>
  </si>
  <si>
    <t>084390590</t>
  </si>
  <si>
    <t>2905880</t>
  </si>
  <si>
    <t>Bronaugh R-Vii</t>
  </si>
  <si>
    <t>021216437</t>
  </si>
  <si>
    <t>2905910</t>
  </si>
  <si>
    <t>Brookfield R-Iii</t>
  </si>
  <si>
    <t>080701014</t>
  </si>
  <si>
    <t>2905940</t>
  </si>
  <si>
    <t>Brookside Charter Sch.</t>
  </si>
  <si>
    <t>832289594</t>
  </si>
  <si>
    <t>2900024</t>
  </si>
  <si>
    <t>Brunswick R-Ii</t>
  </si>
  <si>
    <t>100653781</t>
  </si>
  <si>
    <t>2906030</t>
  </si>
  <si>
    <t>Buchanan Co. R-Iv</t>
  </si>
  <si>
    <t>039411277</t>
  </si>
  <si>
    <t>2910590</t>
  </si>
  <si>
    <t>Bucklin R-Ii</t>
  </si>
  <si>
    <t>801811258</t>
  </si>
  <si>
    <t>2906090</t>
  </si>
  <si>
    <t>Bunker R-Iii</t>
  </si>
  <si>
    <t>045406675</t>
  </si>
  <si>
    <t>2906170</t>
  </si>
  <si>
    <t>Butler R-V</t>
  </si>
  <si>
    <t>100040740</t>
  </si>
  <si>
    <t>2906360</t>
  </si>
  <si>
    <t>Cabool R-Iv</t>
  </si>
  <si>
    <t>050105915</t>
  </si>
  <si>
    <t>2906430</t>
  </si>
  <si>
    <t>Cainsville R-I</t>
  </si>
  <si>
    <t>102496056</t>
  </si>
  <si>
    <t>2906450</t>
  </si>
  <si>
    <t>Calhoun R-Viii</t>
  </si>
  <si>
    <t>052599933</t>
  </si>
  <si>
    <t>2906480</t>
  </si>
  <si>
    <t>Callao C-8</t>
  </si>
  <si>
    <t>100040781</t>
  </si>
  <si>
    <t>2906540</t>
  </si>
  <si>
    <t>Camdenton R-Iii</t>
  </si>
  <si>
    <t>159256510</t>
  </si>
  <si>
    <t>2906990</t>
  </si>
  <si>
    <t>Cameron R-I</t>
  </si>
  <si>
    <t>100040807</t>
  </si>
  <si>
    <t>2907020</t>
  </si>
  <si>
    <t>Campbell R-Ii</t>
  </si>
  <si>
    <t>184206142</t>
  </si>
  <si>
    <t>2907050</t>
  </si>
  <si>
    <t>Canton R-V</t>
  </si>
  <si>
    <t>027202019</t>
  </si>
  <si>
    <t>2907080</t>
  </si>
  <si>
    <t>Cape Girardeau 63</t>
  </si>
  <si>
    <t>073821928</t>
  </si>
  <si>
    <t>2907120</t>
  </si>
  <si>
    <t>Carl Junction R-I</t>
  </si>
  <si>
    <t>083126573</t>
  </si>
  <si>
    <t>2907350</t>
  </si>
  <si>
    <t>Carrollton R-Vii</t>
  </si>
  <si>
    <t>043401975</t>
  </si>
  <si>
    <t>2907380</t>
  </si>
  <si>
    <t>Carthage R-Ix</t>
  </si>
  <si>
    <t>884179334</t>
  </si>
  <si>
    <t>2907460</t>
  </si>
  <si>
    <t>Caruthersville 18</t>
  </si>
  <si>
    <t>045472016</t>
  </si>
  <si>
    <t>2907470</t>
  </si>
  <si>
    <t>Cassville R-Iv</t>
  </si>
  <si>
    <t>053191425</t>
  </si>
  <si>
    <t>2908170</t>
  </si>
  <si>
    <t>Center 58</t>
  </si>
  <si>
    <t>076280866</t>
  </si>
  <si>
    <t>2908250</t>
  </si>
  <si>
    <t>Centerville R-I</t>
  </si>
  <si>
    <t>878557487</t>
  </si>
  <si>
    <t>2908340</t>
  </si>
  <si>
    <t>Central R-Iii</t>
  </si>
  <si>
    <t>099668337</t>
  </si>
  <si>
    <t>2929170</t>
  </si>
  <si>
    <t>Centralia R-Vi</t>
  </si>
  <si>
    <t>011998846</t>
  </si>
  <si>
    <t>2908400</t>
  </si>
  <si>
    <t>Chadwick R-I</t>
  </si>
  <si>
    <t>051027563</t>
  </si>
  <si>
    <t>2908430</t>
  </si>
  <si>
    <t>Chaffee R-Ii</t>
  </si>
  <si>
    <t>100040914</t>
  </si>
  <si>
    <t>2908460</t>
  </si>
  <si>
    <t>Charleston R-I</t>
  </si>
  <si>
    <t>035248491</t>
  </si>
  <si>
    <t>2908670</t>
  </si>
  <si>
    <t>Chilhowee R-Iv</t>
  </si>
  <si>
    <t>193009321</t>
  </si>
  <si>
    <t>2908730</t>
  </si>
  <si>
    <t>Chillicothe R-Ii</t>
  </si>
  <si>
    <t>030642094</t>
  </si>
  <si>
    <t>2908760</t>
  </si>
  <si>
    <t>Citizens Of The World Kansas City</t>
  </si>
  <si>
    <t>080154153</t>
  </si>
  <si>
    <t>2900612</t>
  </si>
  <si>
    <t>City Garden Montessori</t>
  </si>
  <si>
    <t>006055260</t>
  </si>
  <si>
    <t>2900585</t>
  </si>
  <si>
    <t>Clark Co. R-I</t>
  </si>
  <si>
    <t>053911004</t>
  </si>
  <si>
    <t>2916380</t>
  </si>
  <si>
    <t>Clarksburg C-2</t>
  </si>
  <si>
    <t>035436823</t>
  </si>
  <si>
    <t>2909090</t>
  </si>
  <si>
    <t>Clarkton C-4</t>
  </si>
  <si>
    <t>045082070</t>
  </si>
  <si>
    <t>2909120</t>
  </si>
  <si>
    <t>Clayton</t>
  </si>
  <si>
    <t>039448717</t>
  </si>
  <si>
    <t>2909720</t>
  </si>
  <si>
    <t>Clearwater R-I</t>
  </si>
  <si>
    <t>193010899</t>
  </si>
  <si>
    <t>2909750</t>
  </si>
  <si>
    <t>Clever R-V</t>
  </si>
  <si>
    <t>051027837</t>
  </si>
  <si>
    <t>2909780</t>
  </si>
  <si>
    <t>Climax Springs R-Iv</t>
  </si>
  <si>
    <t>069604395</t>
  </si>
  <si>
    <t>2909810</t>
  </si>
  <si>
    <t>Clinton</t>
  </si>
  <si>
    <t>082126855</t>
  </si>
  <si>
    <t>2909860</t>
  </si>
  <si>
    <t>Clinton Co. R-Iii</t>
  </si>
  <si>
    <t>076279827</t>
  </si>
  <si>
    <t>2925290</t>
  </si>
  <si>
    <t>Cole Camp R-I</t>
  </si>
  <si>
    <t>100653849</t>
  </si>
  <si>
    <t>2909900</t>
  </si>
  <si>
    <t>Cole Co. R-I</t>
  </si>
  <si>
    <t>100042126</t>
  </si>
  <si>
    <t>2926970</t>
  </si>
  <si>
    <t>Cole Co. R-V</t>
  </si>
  <si>
    <t>800490216</t>
  </si>
  <si>
    <t>2911550</t>
  </si>
  <si>
    <t>Columbia 93</t>
  </si>
  <si>
    <t>159259035</t>
  </si>
  <si>
    <t>2901000</t>
  </si>
  <si>
    <t>Community R-Vi</t>
  </si>
  <si>
    <t>060564440</t>
  </si>
  <si>
    <t>2910020</t>
  </si>
  <si>
    <t>Concordia R-Ii</t>
  </si>
  <si>
    <t>048930606</t>
  </si>
  <si>
    <t>2910080</t>
  </si>
  <si>
    <t>Confluence Academies</t>
  </si>
  <si>
    <t>801447181</t>
  </si>
  <si>
    <t>2900579</t>
  </si>
  <si>
    <t>Cooper Co. R-Iv</t>
  </si>
  <si>
    <t>100040732</t>
  </si>
  <si>
    <t>2906150</t>
  </si>
  <si>
    <t>Cooter R-Iv</t>
  </si>
  <si>
    <t>046243358</t>
  </si>
  <si>
    <t>2910140</t>
  </si>
  <si>
    <t>Couch R-I</t>
  </si>
  <si>
    <t>798974320</t>
  </si>
  <si>
    <t>2910200</t>
  </si>
  <si>
    <t>Cowgill R-Vi</t>
  </si>
  <si>
    <t>193463841</t>
  </si>
  <si>
    <t>2910230</t>
  </si>
  <si>
    <t>Craig R-Iii</t>
  </si>
  <si>
    <t>800524063</t>
  </si>
  <si>
    <t>2910260</t>
  </si>
  <si>
    <t>Crane R-Iii</t>
  </si>
  <si>
    <t>034462705</t>
  </si>
  <si>
    <t>2910290</t>
  </si>
  <si>
    <t>Crawford Co. R-I</t>
  </si>
  <si>
    <t>184206076</t>
  </si>
  <si>
    <t>2905640</t>
  </si>
  <si>
    <t>Crawford Co. R-Ii</t>
  </si>
  <si>
    <t>009400243</t>
  </si>
  <si>
    <t>2910410</t>
  </si>
  <si>
    <t>Crocker R-Ii</t>
  </si>
  <si>
    <t>184207538</t>
  </si>
  <si>
    <t>2910350</t>
  </si>
  <si>
    <t>Crossroads Academy</t>
  </si>
  <si>
    <t>078409731</t>
  </si>
  <si>
    <t>2900603</t>
  </si>
  <si>
    <t>Crystal City 47</t>
  </si>
  <si>
    <t>059654905</t>
  </si>
  <si>
    <t>2910380</t>
  </si>
  <si>
    <t>Dadeville R-Ii</t>
  </si>
  <si>
    <t>012928545</t>
  </si>
  <si>
    <t>2910440</t>
  </si>
  <si>
    <t>Dallas Co. R-I</t>
  </si>
  <si>
    <t>088702303</t>
  </si>
  <si>
    <t>2906120</t>
  </si>
  <si>
    <t>Davis R-Xii</t>
  </si>
  <si>
    <t>184206316</t>
  </si>
  <si>
    <t>2910470</t>
  </si>
  <si>
    <t>Delasalle Charter School</t>
  </si>
  <si>
    <t>054003047</t>
  </si>
  <si>
    <t>2900593</t>
  </si>
  <si>
    <t>Delta C-7</t>
  </si>
  <si>
    <t>046406922</t>
  </si>
  <si>
    <t>2905730</t>
  </si>
  <si>
    <t>Delta R-V</t>
  </si>
  <si>
    <t>031552060</t>
  </si>
  <si>
    <t>2910620</t>
  </si>
  <si>
    <t>Dent-Phelps R-Iii</t>
  </si>
  <si>
    <t>036043347</t>
  </si>
  <si>
    <t>2910710</t>
  </si>
  <si>
    <t>Desoto 73</t>
  </si>
  <si>
    <t>035150986</t>
  </si>
  <si>
    <t>2910500</t>
  </si>
  <si>
    <t>Dexter R-Xi</t>
  </si>
  <si>
    <t>053587291</t>
  </si>
  <si>
    <t>2910770</t>
  </si>
  <si>
    <t>Diamond R-Iv</t>
  </si>
  <si>
    <t>027870872</t>
  </si>
  <si>
    <t>2910800</t>
  </si>
  <si>
    <t>Dixon R-I</t>
  </si>
  <si>
    <t>083030171</t>
  </si>
  <si>
    <t>2910830</t>
  </si>
  <si>
    <t>Doniphan R-I</t>
  </si>
  <si>
    <t>088710355</t>
  </si>
  <si>
    <t>2910920</t>
  </si>
  <si>
    <t>Dora R-Iii</t>
  </si>
  <si>
    <t>100775212</t>
  </si>
  <si>
    <t>2910950</t>
  </si>
  <si>
    <t>Drexel R-Iv</t>
  </si>
  <si>
    <t>100600568</t>
  </si>
  <si>
    <t>2911070</t>
  </si>
  <si>
    <t>Dunklin R-V</t>
  </si>
  <si>
    <t>100654235</t>
  </si>
  <si>
    <t>2914250</t>
  </si>
  <si>
    <t>East Buchanan Co. C-1</t>
  </si>
  <si>
    <t>073035040</t>
  </si>
  <si>
    <t>2911250</t>
  </si>
  <si>
    <t>East Carter Co. R-Ii</t>
  </si>
  <si>
    <t>100653971</t>
  </si>
  <si>
    <t>2911100</t>
  </si>
  <si>
    <t>East Lynne 40</t>
  </si>
  <si>
    <t>159604503</t>
  </si>
  <si>
    <t>2911160</t>
  </si>
  <si>
    <t>East Newton Co. R-Vi</t>
  </si>
  <si>
    <t>073023848</t>
  </si>
  <si>
    <t>2930420</t>
  </si>
  <si>
    <t>East Prairie R-Ii</t>
  </si>
  <si>
    <t>081630642</t>
  </si>
  <si>
    <t>2911220</t>
  </si>
  <si>
    <t>El Dorado Springs R-Ii</t>
  </si>
  <si>
    <t>095045340</t>
  </si>
  <si>
    <t>2911310</t>
  </si>
  <si>
    <t>Eldon R-I</t>
  </si>
  <si>
    <t>016621831</t>
  </si>
  <si>
    <t>2911340</t>
  </si>
  <si>
    <t>Elsberry R-Ii</t>
  </si>
  <si>
    <t>027059526</t>
  </si>
  <si>
    <t>MJX6ZSFL1DV1</t>
  </si>
  <si>
    <t>2911400</t>
  </si>
  <si>
    <t>Eminence R-I</t>
  </si>
  <si>
    <t>044917615</t>
  </si>
  <si>
    <t>2911450</t>
  </si>
  <si>
    <t>Everton R-Iii</t>
  </si>
  <si>
    <t>100654003</t>
  </si>
  <si>
    <t>2911580</t>
  </si>
  <si>
    <t>Ewing Marion Kauffman School</t>
  </si>
  <si>
    <t>963579854</t>
  </si>
  <si>
    <t>2900597</t>
  </si>
  <si>
    <t>Excelsior Springs 40</t>
  </si>
  <si>
    <t>030707731</t>
  </si>
  <si>
    <t>2911650</t>
  </si>
  <si>
    <t>Exeter R-Vi</t>
  </si>
  <si>
    <t>621538784</t>
  </si>
  <si>
    <t>2911670</t>
  </si>
  <si>
    <t>Fair Grove R-X</t>
  </si>
  <si>
    <t>053025805</t>
  </si>
  <si>
    <t>2911700</t>
  </si>
  <si>
    <t>Fair Play R-Ii</t>
  </si>
  <si>
    <t>053160537</t>
  </si>
  <si>
    <t>2911730</t>
  </si>
  <si>
    <t>Fairfax R-Iii</t>
  </si>
  <si>
    <t>051432110</t>
  </si>
  <si>
    <t>2911760</t>
  </si>
  <si>
    <t>Fairview R-Xi</t>
  </si>
  <si>
    <t>193294428</t>
  </si>
  <si>
    <t>2911850</t>
  </si>
  <si>
    <t>Farmington R-Vii</t>
  </si>
  <si>
    <t>011718251</t>
  </si>
  <si>
    <t>2911910</t>
  </si>
  <si>
    <t>Fayette R-Iii</t>
  </si>
  <si>
    <t>097941421</t>
  </si>
  <si>
    <t>2911990</t>
  </si>
  <si>
    <t>Ferguson-Florissant R-Ii</t>
  </si>
  <si>
    <t>079896577</t>
  </si>
  <si>
    <t>2912010</t>
  </si>
  <si>
    <t>Festus R-Vi</t>
  </si>
  <si>
    <t>060579372</t>
  </si>
  <si>
    <t>2912030</t>
  </si>
  <si>
    <t>Fordland R-Iii</t>
  </si>
  <si>
    <t>100654045</t>
  </si>
  <si>
    <t>2912180</t>
  </si>
  <si>
    <t>Forsyth R-Iii</t>
  </si>
  <si>
    <t>048859284</t>
  </si>
  <si>
    <t>2912240</t>
  </si>
  <si>
    <t>Fort Osage R-I</t>
  </si>
  <si>
    <t>067949750</t>
  </si>
  <si>
    <t>2912290</t>
  </si>
  <si>
    <t>Fox C-6</t>
  </si>
  <si>
    <t>051779221</t>
  </si>
  <si>
    <t>2912300</t>
  </si>
  <si>
    <t>Francis Howell R-Iii</t>
  </si>
  <si>
    <t>968650379</t>
  </si>
  <si>
    <t>2928950</t>
  </si>
  <si>
    <t>Franklin Co. R-Ii</t>
  </si>
  <si>
    <t>079777561</t>
  </si>
  <si>
    <t>2912510</t>
  </si>
  <si>
    <t>Fredericktown R-I</t>
  </si>
  <si>
    <t>100041144</t>
  </si>
  <si>
    <t>2912540</t>
  </si>
  <si>
    <t>Frontier School Of Innovation</t>
  </si>
  <si>
    <t>002173061</t>
  </si>
  <si>
    <t>2900590</t>
  </si>
  <si>
    <t>Ft. Zumwalt R-Ii</t>
  </si>
  <si>
    <t>079907713</t>
  </si>
  <si>
    <t>2908370</t>
  </si>
  <si>
    <t>Fulton 58</t>
  </si>
  <si>
    <t>084394311</t>
  </si>
  <si>
    <t>2912550</t>
  </si>
  <si>
    <t>Gainesville R-V</t>
  </si>
  <si>
    <t>100654094</t>
  </si>
  <si>
    <t>2912600</t>
  </si>
  <si>
    <t>Galena R-Ii</t>
  </si>
  <si>
    <t>800482767</t>
  </si>
  <si>
    <t>2912630</t>
  </si>
  <si>
    <t>Gallatin R-V</t>
  </si>
  <si>
    <t>089297774</t>
  </si>
  <si>
    <t>2912660</t>
  </si>
  <si>
    <t>Gasconade C-4</t>
  </si>
  <si>
    <t>193009396</t>
  </si>
  <si>
    <t>2912720</t>
  </si>
  <si>
    <t>Gasconade Co. R-I</t>
  </si>
  <si>
    <t>800490224</t>
  </si>
  <si>
    <t>2914280</t>
  </si>
  <si>
    <t>Gasconade Co. R-Ii</t>
  </si>
  <si>
    <t>063713812</t>
  </si>
  <si>
    <t>2923340</t>
  </si>
  <si>
    <t>Gateway Science Acad/St Louis</t>
  </si>
  <si>
    <t>012268162</t>
  </si>
  <si>
    <t>2900592</t>
  </si>
  <si>
    <t>Genesis School Inc.</t>
  </si>
  <si>
    <t>065326670</t>
  </si>
  <si>
    <t>2900016</t>
  </si>
  <si>
    <t>Gideon 37</t>
  </si>
  <si>
    <t>147882799</t>
  </si>
  <si>
    <t>2912780</t>
  </si>
  <si>
    <t>Gilliam C-4</t>
  </si>
  <si>
    <t>184207850</t>
  </si>
  <si>
    <t>2912840</t>
  </si>
  <si>
    <t>Gilman City R-Iv</t>
  </si>
  <si>
    <t>788967610</t>
  </si>
  <si>
    <t>2912870</t>
  </si>
  <si>
    <t>Glasgow</t>
  </si>
  <si>
    <t>125812248</t>
  </si>
  <si>
    <t>2912900</t>
  </si>
  <si>
    <t>Glenwood R-Viii</t>
  </si>
  <si>
    <t>876254025</t>
  </si>
  <si>
    <t>2915180</t>
  </si>
  <si>
    <t>Golden City R-Iii</t>
  </si>
  <si>
    <t>105364074</t>
  </si>
  <si>
    <t>2912930</t>
  </si>
  <si>
    <t>Gordon Parks Elem.</t>
  </si>
  <si>
    <t>112095893</t>
  </si>
  <si>
    <t>2900015</t>
  </si>
  <si>
    <t>Grain Valley R-V</t>
  </si>
  <si>
    <t>093921302</t>
  </si>
  <si>
    <t>2913080</t>
  </si>
  <si>
    <t>Grandview C-4</t>
  </si>
  <si>
    <t>067947267</t>
  </si>
  <si>
    <t>2913140</t>
  </si>
  <si>
    <t>Grandview R-Ii</t>
  </si>
  <si>
    <t>037352135</t>
  </si>
  <si>
    <t>2913170</t>
  </si>
  <si>
    <t>Green City R-I</t>
  </si>
  <si>
    <t>047790134</t>
  </si>
  <si>
    <t>2913230</t>
  </si>
  <si>
    <t>Green Forest R-Ii</t>
  </si>
  <si>
    <t>800490430</t>
  </si>
  <si>
    <t>2913260</t>
  </si>
  <si>
    <t>Green Ridge R-Viii</t>
  </si>
  <si>
    <t>100041201</t>
  </si>
  <si>
    <t>2913290</t>
  </si>
  <si>
    <t>Greenfield R-Iv</t>
  </si>
  <si>
    <t>100041219</t>
  </si>
  <si>
    <t>2913320</t>
  </si>
  <si>
    <t>Greenville R-Ii</t>
  </si>
  <si>
    <t>088705934</t>
  </si>
  <si>
    <t>2913380</t>
  </si>
  <si>
    <t>Grundy Co. R-V</t>
  </si>
  <si>
    <t>053590980</t>
  </si>
  <si>
    <t>2912690</t>
  </si>
  <si>
    <t>Guadalupe Centers School</t>
  </si>
  <si>
    <t>095043139</t>
  </si>
  <si>
    <t>2900029</t>
  </si>
  <si>
    <t>Hale R-I</t>
  </si>
  <si>
    <t>092849181</t>
  </si>
  <si>
    <t>2913500</t>
  </si>
  <si>
    <t>Halfway R-Iii</t>
  </si>
  <si>
    <t>091346577</t>
  </si>
  <si>
    <t>2913530</t>
  </si>
  <si>
    <t>Hallsville R-Iv</t>
  </si>
  <si>
    <t>830648965</t>
  </si>
  <si>
    <t>2913560</t>
  </si>
  <si>
    <t>Hamilton R-Ii</t>
  </si>
  <si>
    <t>193008158</t>
  </si>
  <si>
    <t>2913590</t>
  </si>
  <si>
    <t>Hancock Place</t>
  </si>
  <si>
    <t>084389345</t>
  </si>
  <si>
    <t>2913620</t>
  </si>
  <si>
    <t>Hannibal 60</t>
  </si>
  <si>
    <t>093755940</t>
  </si>
  <si>
    <t>2913650</t>
  </si>
  <si>
    <t>Hardeman R-X</t>
  </si>
  <si>
    <t>035433929</t>
  </si>
  <si>
    <t>2927330</t>
  </si>
  <si>
    <t>Hardin-Central C-2</t>
  </si>
  <si>
    <t>159601335</t>
  </si>
  <si>
    <t>2913680</t>
  </si>
  <si>
    <t>Harrisburg R-Viii</t>
  </si>
  <si>
    <t>011350600</t>
  </si>
  <si>
    <t>2913710</t>
  </si>
  <si>
    <t>Harrisonville R-Ix</t>
  </si>
  <si>
    <t>082128083</t>
  </si>
  <si>
    <t>2913760</t>
  </si>
  <si>
    <t>Hartville R-Ii</t>
  </si>
  <si>
    <t>792966855</t>
  </si>
  <si>
    <t>2913770</t>
  </si>
  <si>
    <t>Hawthorn Leadership For Girls</t>
  </si>
  <si>
    <t>079459932</t>
  </si>
  <si>
    <t>2900608</t>
  </si>
  <si>
    <t>Hayti R-Ii</t>
  </si>
  <si>
    <t>100041235</t>
  </si>
  <si>
    <t>2913800</t>
  </si>
  <si>
    <t>Hazelwood</t>
  </si>
  <si>
    <t>071954176</t>
  </si>
  <si>
    <t>2913830</t>
  </si>
  <si>
    <t>Henry Co. R-I</t>
  </si>
  <si>
    <t>100350305</t>
  </si>
  <si>
    <t>2932110</t>
  </si>
  <si>
    <t>Hermitage R-Iv</t>
  </si>
  <si>
    <t>100776129</t>
  </si>
  <si>
    <t>2914310</t>
  </si>
  <si>
    <t>Hickman Mills C-1</t>
  </si>
  <si>
    <t>067947507</t>
  </si>
  <si>
    <t>2914340</t>
  </si>
  <si>
    <t>Hickory Co. R-I</t>
  </si>
  <si>
    <t>123684136</t>
  </si>
  <si>
    <t>2914320</t>
  </si>
  <si>
    <t>Higbee R-Viii</t>
  </si>
  <si>
    <t>159601699</t>
  </si>
  <si>
    <t>2914370</t>
  </si>
  <si>
    <t>High Point R-Iii</t>
  </si>
  <si>
    <t>023203961</t>
  </si>
  <si>
    <t>2921150</t>
  </si>
  <si>
    <t>Hillsboro R-Iii</t>
  </si>
  <si>
    <t>042919795</t>
  </si>
  <si>
    <t>2914430</t>
  </si>
  <si>
    <t>Hogan Preparatory Academy</t>
  </si>
  <si>
    <t>127393234</t>
  </si>
  <si>
    <t>2900014</t>
  </si>
  <si>
    <t>Holcomb R-Iii</t>
  </si>
  <si>
    <t>159263755</t>
  </si>
  <si>
    <t>2914460</t>
  </si>
  <si>
    <t>Holden R-Iii</t>
  </si>
  <si>
    <t>100041300</t>
  </si>
  <si>
    <t>2914490</t>
  </si>
  <si>
    <t>Holliday C-2</t>
  </si>
  <si>
    <t>159600279</t>
  </si>
  <si>
    <t>2914520</t>
  </si>
  <si>
    <t>Hollister R-V</t>
  </si>
  <si>
    <t>049080336</t>
  </si>
  <si>
    <t>2914550</t>
  </si>
  <si>
    <t>Hope Leadership Academy</t>
  </si>
  <si>
    <t>966874740</t>
  </si>
  <si>
    <t>2900601</t>
  </si>
  <si>
    <t>Houston R-I</t>
  </si>
  <si>
    <t>026648170</t>
  </si>
  <si>
    <t>2914840</t>
  </si>
  <si>
    <t>Howell Valley R-I</t>
  </si>
  <si>
    <t>100041334</t>
  </si>
  <si>
    <t>2915210</t>
  </si>
  <si>
    <t>Hudson R-Ix</t>
  </si>
  <si>
    <t>193007945</t>
  </si>
  <si>
    <t>2915240</t>
  </si>
  <si>
    <t>Humansville R-Iv</t>
  </si>
  <si>
    <t>053371662</t>
  </si>
  <si>
    <t>2915300</t>
  </si>
  <si>
    <t>Hume R-Viii</t>
  </si>
  <si>
    <t>159602861</t>
  </si>
  <si>
    <t>2915330</t>
  </si>
  <si>
    <t>Hurley R-I</t>
  </si>
  <si>
    <t>091346403</t>
  </si>
  <si>
    <t>2915390</t>
  </si>
  <si>
    <t>Iberia R-V</t>
  </si>
  <si>
    <t>100041342</t>
  </si>
  <si>
    <t>2915420</t>
  </si>
  <si>
    <t>Independence 30</t>
  </si>
  <si>
    <t>076260082</t>
  </si>
  <si>
    <t>2915480</t>
  </si>
  <si>
    <t>Iron Co. C-4</t>
  </si>
  <si>
    <t>193293917</t>
  </si>
  <si>
    <t>2915510</t>
  </si>
  <si>
    <t>Jackson R-Ii</t>
  </si>
  <si>
    <t>032497794</t>
  </si>
  <si>
    <t>2915600</t>
  </si>
  <si>
    <t>Jamestown C-1</t>
  </si>
  <si>
    <t>095487351</t>
  </si>
  <si>
    <t>2915660</t>
  </si>
  <si>
    <t>Jasper Co. R-V</t>
  </si>
  <si>
    <t>038288866</t>
  </si>
  <si>
    <t>2916140</t>
  </si>
  <si>
    <t>Jefferson C-123</t>
  </si>
  <si>
    <t>193293552</t>
  </si>
  <si>
    <t>2916200</t>
  </si>
  <si>
    <t>Jefferson City</t>
  </si>
  <si>
    <t>070342183</t>
  </si>
  <si>
    <t>2916190</t>
  </si>
  <si>
    <t>Jefferson Co. R-Vii</t>
  </si>
  <si>
    <t>100654334</t>
  </si>
  <si>
    <t>2916230</t>
  </si>
  <si>
    <t>Jennings</t>
  </si>
  <si>
    <t>079927414</t>
  </si>
  <si>
    <t>2916290</t>
  </si>
  <si>
    <t>Johnson Co. R-Vii</t>
  </si>
  <si>
    <t>100653807</t>
  </si>
  <si>
    <t>2908320</t>
  </si>
  <si>
    <t>Joplin Schools</t>
  </si>
  <si>
    <t>067956102</t>
  </si>
  <si>
    <t>2916350</t>
  </si>
  <si>
    <t>Junction Hill C-12</t>
  </si>
  <si>
    <t>021507892</t>
  </si>
  <si>
    <t>2915060</t>
  </si>
  <si>
    <t>Kairos Academy</t>
  </si>
  <si>
    <t>080902277</t>
  </si>
  <si>
    <t>2900616</t>
  </si>
  <si>
    <t>Kansas City 33</t>
  </si>
  <si>
    <t>043667385</t>
  </si>
  <si>
    <t>2916400</t>
  </si>
  <si>
    <t>Kansas City Girls Prep Academy</t>
  </si>
  <si>
    <t>077370069</t>
  </si>
  <si>
    <t>2900615</t>
  </si>
  <si>
    <t>Kc International Academy</t>
  </si>
  <si>
    <t>094280025</t>
  </si>
  <si>
    <t>2900013</t>
  </si>
  <si>
    <t>Kearney R-I</t>
  </si>
  <si>
    <t>053504858</t>
  </si>
  <si>
    <t>2916450</t>
  </si>
  <si>
    <t>Kelso C-7</t>
  </si>
  <si>
    <t>878700996</t>
  </si>
  <si>
    <t>2916470</t>
  </si>
  <si>
    <t>Kennett 39</t>
  </si>
  <si>
    <t>126025121</t>
  </si>
  <si>
    <t>2916500</t>
  </si>
  <si>
    <t>Keytesville R-Iii</t>
  </si>
  <si>
    <t>050124460</t>
  </si>
  <si>
    <t>2916530</t>
  </si>
  <si>
    <t>King City R-I</t>
  </si>
  <si>
    <t>100041391</t>
  </si>
  <si>
    <t>2916590</t>
  </si>
  <si>
    <t>Kingston 42</t>
  </si>
  <si>
    <t>026628396</t>
  </si>
  <si>
    <t>2916620</t>
  </si>
  <si>
    <t>Kingston K-14</t>
  </si>
  <si>
    <t>052839818</t>
  </si>
  <si>
    <t>2931140</t>
  </si>
  <si>
    <t>Kingsville R-I</t>
  </si>
  <si>
    <t>046583811</t>
  </si>
  <si>
    <t>2916660</t>
  </si>
  <si>
    <t>Kipp St Louis</t>
  </si>
  <si>
    <t>078358917</t>
  </si>
  <si>
    <t>2900591</t>
  </si>
  <si>
    <t>Kipp: Endeavor Academy</t>
  </si>
  <si>
    <t>800544772</t>
  </si>
  <si>
    <t>2900031</t>
  </si>
  <si>
    <t>Kirbyville R-Vi</t>
  </si>
  <si>
    <t>189349343</t>
  </si>
  <si>
    <t>2916710</t>
  </si>
  <si>
    <t>Kirksville R-Iii</t>
  </si>
  <si>
    <t>039448618</t>
  </si>
  <si>
    <t>2916740</t>
  </si>
  <si>
    <t>Kirkwood R-Vii</t>
  </si>
  <si>
    <t>086786738</t>
  </si>
  <si>
    <t>2916770</t>
  </si>
  <si>
    <t>Knob Noster R-Viii</t>
  </si>
  <si>
    <t>046838884</t>
  </si>
  <si>
    <t>2916830</t>
  </si>
  <si>
    <t>Knox Co. R-I</t>
  </si>
  <si>
    <t>084398288</t>
  </si>
  <si>
    <t>2911280</t>
  </si>
  <si>
    <t>La Monte R-Iv</t>
  </si>
  <si>
    <t>100041953</t>
  </si>
  <si>
    <t>2916920</t>
  </si>
  <si>
    <t>La Plata R-Ii</t>
  </si>
  <si>
    <t>193284890</t>
  </si>
  <si>
    <t>2916950</t>
  </si>
  <si>
    <t>080081518</t>
  </si>
  <si>
    <t>2900611</t>
  </si>
  <si>
    <t>Laclede Co. C-5</t>
  </si>
  <si>
    <t>798970260</t>
  </si>
  <si>
    <t>2917000</t>
  </si>
  <si>
    <t>Laclede Co. R-I</t>
  </si>
  <si>
    <t>069560654</t>
  </si>
  <si>
    <t>2910110</t>
  </si>
  <si>
    <t>Ladue</t>
  </si>
  <si>
    <t>055873657</t>
  </si>
  <si>
    <t>2917820</t>
  </si>
  <si>
    <t>Lafayette Co. C-1</t>
  </si>
  <si>
    <t>049235237</t>
  </si>
  <si>
    <t>2914400</t>
  </si>
  <si>
    <t>064841750</t>
  </si>
  <si>
    <t>2900606</t>
  </si>
  <si>
    <t>Lakeland R-Iii</t>
  </si>
  <si>
    <t>193008901</t>
  </si>
  <si>
    <t>2910520</t>
  </si>
  <si>
    <t>Lamar R-I</t>
  </si>
  <si>
    <t>100041474</t>
  </si>
  <si>
    <t>2917850</t>
  </si>
  <si>
    <t>Laquey R-V</t>
  </si>
  <si>
    <t>080016967</t>
  </si>
  <si>
    <t>2917880</t>
  </si>
  <si>
    <t>Laredo R-Vii</t>
  </si>
  <si>
    <t>065359549</t>
  </si>
  <si>
    <t>2917910</t>
  </si>
  <si>
    <t>Lathrop R-Ii</t>
  </si>
  <si>
    <t>800506367</t>
  </si>
  <si>
    <t>2917970</t>
  </si>
  <si>
    <t>Lawson R-Xiv</t>
  </si>
  <si>
    <t>033219718</t>
  </si>
  <si>
    <t>2918220</t>
  </si>
  <si>
    <t>Lebanon R-Iii</t>
  </si>
  <si>
    <t>079925038</t>
  </si>
  <si>
    <t>2918270</t>
  </si>
  <si>
    <t>Lee A. Tolbert Com. Academy</t>
  </si>
  <si>
    <t>078797346</t>
  </si>
  <si>
    <t>2900028</t>
  </si>
  <si>
    <t>Lee'S Summit R-Vii</t>
  </si>
  <si>
    <t>080693591</t>
  </si>
  <si>
    <t>2918300</t>
  </si>
  <si>
    <t>Leesville R-Ix</t>
  </si>
  <si>
    <t>193465283</t>
  </si>
  <si>
    <t>2918330</t>
  </si>
  <si>
    <t>Leeton R-X</t>
  </si>
  <si>
    <t>843914941</t>
  </si>
  <si>
    <t>2918360</t>
  </si>
  <si>
    <t>Leopold R-Iii</t>
  </si>
  <si>
    <t>100654409</t>
  </si>
  <si>
    <t>2918420</t>
  </si>
  <si>
    <t>Lesterville R-Iv</t>
  </si>
  <si>
    <t>042528851</t>
  </si>
  <si>
    <t>2918450</t>
  </si>
  <si>
    <t>Lewis Co. C-1</t>
  </si>
  <si>
    <t>084400225</t>
  </si>
  <si>
    <t>2918460</t>
  </si>
  <si>
    <t>Lexington R-V</t>
  </si>
  <si>
    <t>049305329</t>
  </si>
  <si>
    <t>2918480</t>
  </si>
  <si>
    <t>Liberal R-Ii</t>
  </si>
  <si>
    <t>053525457</t>
  </si>
  <si>
    <t>2918510</t>
  </si>
  <si>
    <t>Liberty 53</t>
  </si>
  <si>
    <t>131575961</t>
  </si>
  <si>
    <t>2918540</t>
  </si>
  <si>
    <t>Licking R-Viii</t>
  </si>
  <si>
    <t>019639798</t>
  </si>
  <si>
    <t>2918600</t>
  </si>
  <si>
    <t>Lift For Life Academy</t>
  </si>
  <si>
    <t>109758339</t>
  </si>
  <si>
    <t>2900574</t>
  </si>
  <si>
    <t>Lincoln R-Ii</t>
  </si>
  <si>
    <t>798969353</t>
  </si>
  <si>
    <t>2918670</t>
  </si>
  <si>
    <t>Lindbergh R-Viii</t>
  </si>
  <si>
    <t>804231467</t>
  </si>
  <si>
    <t>2918690</t>
  </si>
  <si>
    <t>Linn Co. R-I</t>
  </si>
  <si>
    <t>800496056</t>
  </si>
  <si>
    <t>2906000</t>
  </si>
  <si>
    <t>Livingston Co. R-Iii</t>
  </si>
  <si>
    <t>100040930</t>
  </si>
  <si>
    <t>2908790</t>
  </si>
  <si>
    <t>Lockwood R-I</t>
  </si>
  <si>
    <t>184206100</t>
  </si>
  <si>
    <t>2919140</t>
  </si>
  <si>
    <t>Logan-Rogersville R-Viii</t>
  </si>
  <si>
    <t>125134999</t>
  </si>
  <si>
    <t>2919170</t>
  </si>
  <si>
    <t>Lone Jack C-6</t>
  </si>
  <si>
    <t>028228088</t>
  </si>
  <si>
    <t>2919230</t>
  </si>
  <si>
    <t>Lonedell R-Xiv</t>
  </si>
  <si>
    <t>100654466</t>
  </si>
  <si>
    <t>2919200</t>
  </si>
  <si>
    <t>Louisiana R-Ii</t>
  </si>
  <si>
    <t>013582853</t>
  </si>
  <si>
    <t>2919260</t>
  </si>
  <si>
    <t>Lutie R-Vi</t>
  </si>
  <si>
    <t>135785017</t>
  </si>
  <si>
    <t>2923400</t>
  </si>
  <si>
    <t>Macks Creek R-V</t>
  </si>
  <si>
    <t>031457021</t>
  </si>
  <si>
    <t>2919380</t>
  </si>
  <si>
    <t>Macon Co. R-I</t>
  </si>
  <si>
    <t>086918414</t>
  </si>
  <si>
    <t>2919410</t>
  </si>
  <si>
    <t>Macon Co. R-Iv</t>
  </si>
  <si>
    <t>043866631</t>
  </si>
  <si>
    <t>2921880</t>
  </si>
  <si>
    <t>Madison C-3</t>
  </si>
  <si>
    <t>007626299</t>
  </si>
  <si>
    <t>2919840</t>
  </si>
  <si>
    <t>Malden R-I</t>
  </si>
  <si>
    <t>079908521</t>
  </si>
  <si>
    <t>2919890</t>
  </si>
  <si>
    <t>Malta Bend R-V</t>
  </si>
  <si>
    <t>963417709</t>
  </si>
  <si>
    <t>2919920</t>
  </si>
  <si>
    <t>Manes R-V</t>
  </si>
  <si>
    <t>195866470</t>
  </si>
  <si>
    <t>2919950</t>
  </si>
  <si>
    <t>Mansfield R-Iv</t>
  </si>
  <si>
    <t>053862058</t>
  </si>
  <si>
    <t>2919980</t>
  </si>
  <si>
    <t>Maplewood-Richmond Heights</t>
  </si>
  <si>
    <t>060562287</t>
  </si>
  <si>
    <t>2920010</t>
  </si>
  <si>
    <t>Marceline R-V</t>
  </si>
  <si>
    <t>181042040</t>
  </si>
  <si>
    <t>2920050</t>
  </si>
  <si>
    <t>Maries Co. R-I</t>
  </si>
  <si>
    <t>184206985</t>
  </si>
  <si>
    <t>2930870</t>
  </si>
  <si>
    <t>Maries Co. R-Ii</t>
  </si>
  <si>
    <t>184206951</t>
  </si>
  <si>
    <t>2900001</t>
  </si>
  <si>
    <t>Marion C. Early R-V</t>
  </si>
  <si>
    <t>053419206</t>
  </si>
  <si>
    <t>2920160</t>
  </si>
  <si>
    <t>Marion Co. R-Ii</t>
  </si>
  <si>
    <t>009441403</t>
  </si>
  <si>
    <t>2920280</t>
  </si>
  <si>
    <t>Marionville R-Ix</t>
  </si>
  <si>
    <t>051779296</t>
  </si>
  <si>
    <t>2920310</t>
  </si>
  <si>
    <t>Mark Twain R-Viii</t>
  </si>
  <si>
    <t>100777754</t>
  </si>
  <si>
    <t>2920340</t>
  </si>
  <si>
    <t>Marquand-Zion R-Vi</t>
  </si>
  <si>
    <t>184206936</t>
  </si>
  <si>
    <t>2920370</t>
  </si>
  <si>
    <t>Marshall</t>
  </si>
  <si>
    <t>063669212</t>
  </si>
  <si>
    <t>2920410</t>
  </si>
  <si>
    <t>Marshfield R-I</t>
  </si>
  <si>
    <t>053581898</t>
  </si>
  <si>
    <t>2920430</t>
  </si>
  <si>
    <t>Maryville R-Ii</t>
  </si>
  <si>
    <t>032716466</t>
  </si>
  <si>
    <t>2920490</t>
  </si>
  <si>
    <t>Maysville R-I</t>
  </si>
  <si>
    <t>028018331</t>
  </si>
  <si>
    <t>2920550</t>
  </si>
  <si>
    <t>Mcdonald Co. R-I</t>
  </si>
  <si>
    <t>184206910</t>
  </si>
  <si>
    <t>2920610</t>
  </si>
  <si>
    <t>Meadow Heights R-Ii</t>
  </si>
  <si>
    <t>193454352</t>
  </si>
  <si>
    <t>2923640</t>
  </si>
  <si>
    <t>Meadville R-Iv</t>
  </si>
  <si>
    <t>100041672</t>
  </si>
  <si>
    <t>2920640</t>
  </si>
  <si>
    <t>Mehlville R-Ix</t>
  </si>
  <si>
    <t>079909925</t>
  </si>
  <si>
    <t>2920670</t>
  </si>
  <si>
    <t>Meramec Valley R-Iii</t>
  </si>
  <si>
    <t>070333877</t>
  </si>
  <si>
    <t>2923460</t>
  </si>
  <si>
    <t>Mexico 59</t>
  </si>
  <si>
    <t>100041680</t>
  </si>
  <si>
    <t>2920810</t>
  </si>
  <si>
    <t>Miami R-I</t>
  </si>
  <si>
    <t>100041698</t>
  </si>
  <si>
    <t>2920820</t>
  </si>
  <si>
    <t>054147327</t>
  </si>
  <si>
    <t>2920840</t>
  </si>
  <si>
    <t>Mid-Buchanan Co. R-V</t>
  </si>
  <si>
    <t>807503107</t>
  </si>
  <si>
    <t>2911940</t>
  </si>
  <si>
    <t>Middle Grove C-1</t>
  </si>
  <si>
    <t>100654565</t>
  </si>
  <si>
    <t>2920880</t>
  </si>
  <si>
    <t>Midway R-I</t>
  </si>
  <si>
    <t>083122994</t>
  </si>
  <si>
    <t>2931800</t>
  </si>
  <si>
    <t>Milan C-2</t>
  </si>
  <si>
    <t>084105261</t>
  </si>
  <si>
    <t>2920940</t>
  </si>
  <si>
    <t>Miller Co. R-Iii</t>
  </si>
  <si>
    <t>193285038</t>
  </si>
  <si>
    <t>2930510</t>
  </si>
  <si>
    <t>Miller R-Ii</t>
  </si>
  <si>
    <t>797622136</t>
  </si>
  <si>
    <t>2921000</t>
  </si>
  <si>
    <t>Mirabile C-1</t>
  </si>
  <si>
    <t>100041714</t>
  </si>
  <si>
    <t>2921030</t>
  </si>
  <si>
    <t>Missouri City 56</t>
  </si>
  <si>
    <t>969870062</t>
  </si>
  <si>
    <t>2921060</t>
  </si>
  <si>
    <t>Moberly</t>
  </si>
  <si>
    <t>026927319</t>
  </si>
  <si>
    <t>2921100</t>
  </si>
  <si>
    <t>Momentum Academy</t>
  </si>
  <si>
    <t>078678655</t>
  </si>
  <si>
    <t>2900605</t>
  </si>
  <si>
    <t>Monett R-I</t>
  </si>
  <si>
    <t>053393088</t>
  </si>
  <si>
    <t>2921120</t>
  </si>
  <si>
    <t>Moniteau Co. R-I</t>
  </si>
  <si>
    <t>100339555</t>
  </si>
  <si>
    <t>2906510</t>
  </si>
  <si>
    <t>Moniteau Co. R-V</t>
  </si>
  <si>
    <t>193465218</t>
  </si>
  <si>
    <t>2921180</t>
  </si>
  <si>
    <t>Monroe City R-I</t>
  </si>
  <si>
    <t>027071091</t>
  </si>
  <si>
    <t>2921210</t>
  </si>
  <si>
    <t>Montgomery Co. R-Ii</t>
  </si>
  <si>
    <t>800533239</t>
  </si>
  <si>
    <t>2921330</t>
  </si>
  <si>
    <t>Montrose R-Xiv</t>
  </si>
  <si>
    <t>966921256</t>
  </si>
  <si>
    <t>2921360</t>
  </si>
  <si>
    <t>Morgan Co. R-I</t>
  </si>
  <si>
    <t>100042365</t>
  </si>
  <si>
    <t>2929610</t>
  </si>
  <si>
    <t>Morgan Co. R-Ii</t>
  </si>
  <si>
    <t>082260837</t>
  </si>
  <si>
    <t>2930840</t>
  </si>
  <si>
    <t>Mound City R-Ii</t>
  </si>
  <si>
    <t>193465309</t>
  </si>
  <si>
    <t>2921480</t>
  </si>
  <si>
    <t>Mountain Grove R-Iii</t>
  </si>
  <si>
    <t>137457631</t>
  </si>
  <si>
    <t>2921510</t>
  </si>
  <si>
    <t>Mountain View-Birch Tree R-Iii</t>
  </si>
  <si>
    <t>184633451</t>
  </si>
  <si>
    <t>2921540</t>
  </si>
  <si>
    <t>Mt. Vernon R-V</t>
  </si>
  <si>
    <t>052115250</t>
  </si>
  <si>
    <t>2921600</t>
  </si>
  <si>
    <t>Naylor R-Ii</t>
  </si>
  <si>
    <t>100041797</t>
  </si>
  <si>
    <t>2921720</t>
  </si>
  <si>
    <t>Neelyville R-Iv</t>
  </si>
  <si>
    <t>789096559</t>
  </si>
  <si>
    <t>2921750</t>
  </si>
  <si>
    <t>Nell Holcomb R-Iv</t>
  </si>
  <si>
    <t>878023811</t>
  </si>
  <si>
    <t>2907320</t>
  </si>
  <si>
    <t>Neosho R-V</t>
  </si>
  <si>
    <t>084101013</t>
  </si>
  <si>
    <t>2921810</t>
  </si>
  <si>
    <t>Nevada R-V</t>
  </si>
  <si>
    <t>932941545</t>
  </si>
  <si>
    <t>2921840</t>
  </si>
  <si>
    <t>New Bloomfield R-Iii</t>
  </si>
  <si>
    <t>835820507</t>
  </si>
  <si>
    <t>2921875</t>
  </si>
  <si>
    <t>New Franklin R-I</t>
  </si>
  <si>
    <t>100041839</t>
  </si>
  <si>
    <t>2921940</t>
  </si>
  <si>
    <t>New Haven</t>
  </si>
  <si>
    <t>782640643</t>
  </si>
  <si>
    <t>2921960</t>
  </si>
  <si>
    <t>New Madrid Co. R-I</t>
  </si>
  <si>
    <t>025539719</t>
  </si>
  <si>
    <t>2900004</t>
  </si>
  <si>
    <t>New York R-Iv</t>
  </si>
  <si>
    <t>193008166</t>
  </si>
  <si>
    <t>2922110</t>
  </si>
  <si>
    <t>Newburg R-Ii</t>
  </si>
  <si>
    <t>050852698</t>
  </si>
  <si>
    <t>2922140</t>
  </si>
  <si>
    <t>Newtown-Harris R-Iii</t>
  </si>
  <si>
    <t>193010733</t>
  </si>
  <si>
    <t>2922470</t>
  </si>
  <si>
    <t>Niangua R-V</t>
  </si>
  <si>
    <t>800482775</t>
  </si>
  <si>
    <t>2922500</t>
  </si>
  <si>
    <t>Nixa R-Ii</t>
  </si>
  <si>
    <t>100041862</t>
  </si>
  <si>
    <t>2922530</t>
  </si>
  <si>
    <t>Nodaway-Holt R-Vii</t>
  </si>
  <si>
    <t>159605476</t>
  </si>
  <si>
    <t>2922560</t>
  </si>
  <si>
    <t>Norborne R-Viii</t>
  </si>
  <si>
    <t>178004636</t>
  </si>
  <si>
    <t>2922620</t>
  </si>
  <si>
    <t>Normandy</t>
  </si>
  <si>
    <t>075895193</t>
  </si>
  <si>
    <t>2922650</t>
  </si>
  <si>
    <t>North Andrew Co. R-Vi</t>
  </si>
  <si>
    <t>100041870</t>
  </si>
  <si>
    <t>2922710</t>
  </si>
  <si>
    <t>North Callaway Co. R-I</t>
  </si>
  <si>
    <t>176850865</t>
  </si>
  <si>
    <t>2922740</t>
  </si>
  <si>
    <t>North Daviess R-Iii</t>
  </si>
  <si>
    <t>083123760</t>
  </si>
  <si>
    <t>2915630</t>
  </si>
  <si>
    <t>North Harrison R-Iii</t>
  </si>
  <si>
    <t>168819084</t>
  </si>
  <si>
    <t>2922770</t>
  </si>
  <si>
    <t>North Kansas City 74</t>
  </si>
  <si>
    <t>010654168</t>
  </si>
  <si>
    <t>2922800</t>
  </si>
  <si>
    <t>North Mercer Co. R-Iii</t>
  </si>
  <si>
    <t>038286274</t>
  </si>
  <si>
    <t>2920750</t>
  </si>
  <si>
    <t>North Nodaway Co. R-Vi</t>
  </si>
  <si>
    <t>159603976</t>
  </si>
  <si>
    <t>2921690</t>
  </si>
  <si>
    <t>North Pemiscot Co. R-I</t>
  </si>
  <si>
    <t>159261247</t>
  </si>
  <si>
    <t>2923760</t>
  </si>
  <si>
    <t>North Platte Co. R-I</t>
  </si>
  <si>
    <t>193010097</t>
  </si>
  <si>
    <t>2922830</t>
  </si>
  <si>
    <t>North Shelby</t>
  </si>
  <si>
    <t>045129863</t>
  </si>
  <si>
    <t>2928140</t>
  </si>
  <si>
    <t>North Side Community School</t>
  </si>
  <si>
    <t>802577341</t>
  </si>
  <si>
    <t>2900589</t>
  </si>
  <si>
    <t>North St. Francois Co. R-I</t>
  </si>
  <si>
    <t>011617917</t>
  </si>
  <si>
    <t>2905430</t>
  </si>
  <si>
    <t>North Wood R-Iv</t>
  </si>
  <si>
    <t>184206118</t>
  </si>
  <si>
    <t>2910650</t>
  </si>
  <si>
    <t>Northeast Nodaway Co. R-V</t>
  </si>
  <si>
    <t>100041789</t>
  </si>
  <si>
    <t>2921660</t>
  </si>
  <si>
    <t>Northeast Randolph Co. R-Iv</t>
  </si>
  <si>
    <t>556430734</t>
  </si>
  <si>
    <t>2922860</t>
  </si>
  <si>
    <t>Northeast Vernon Co. R-I</t>
  </si>
  <si>
    <t>100655240</t>
  </si>
  <si>
    <t>2927600</t>
  </si>
  <si>
    <t>Northwest R-I</t>
  </si>
  <si>
    <t>091520254</t>
  </si>
  <si>
    <t>2922890</t>
  </si>
  <si>
    <t>Northwestern R-I</t>
  </si>
  <si>
    <t>159600295</t>
  </si>
  <si>
    <t>2922920</t>
  </si>
  <si>
    <t>Norwood R-I</t>
  </si>
  <si>
    <t>193294089</t>
  </si>
  <si>
    <t>2922950</t>
  </si>
  <si>
    <t>Oak Grove R-Vi</t>
  </si>
  <si>
    <t>780571910</t>
  </si>
  <si>
    <t>2923010</t>
  </si>
  <si>
    <t>Oak Hill R-I</t>
  </si>
  <si>
    <t>100654706</t>
  </si>
  <si>
    <t>2923040</t>
  </si>
  <si>
    <t>Oak Ridge R-Vi</t>
  </si>
  <si>
    <t>193008174</t>
  </si>
  <si>
    <t>2923070</t>
  </si>
  <si>
    <t>Odessa R-Vii</t>
  </si>
  <si>
    <t>083117853</t>
  </si>
  <si>
    <t>2923100</t>
  </si>
  <si>
    <t>Oran R-Iii</t>
  </si>
  <si>
    <t>021505169</t>
  </si>
  <si>
    <t>2923130</t>
  </si>
  <si>
    <t>Orchard Farm R-V</t>
  </si>
  <si>
    <t>060551728</t>
  </si>
  <si>
    <t>2923160</t>
  </si>
  <si>
    <t>Orearville R-Iv</t>
  </si>
  <si>
    <t>613854132</t>
  </si>
  <si>
    <t>2927450</t>
  </si>
  <si>
    <t>Oregon-Howell R-Iii</t>
  </si>
  <si>
    <t>800483153</t>
  </si>
  <si>
    <t>2916860</t>
  </si>
  <si>
    <t>Orrick R-Xi</t>
  </si>
  <si>
    <t>082130741</t>
  </si>
  <si>
    <t>2923220</t>
  </si>
  <si>
    <t>Osage Co. R-I</t>
  </si>
  <si>
    <t>086822327</t>
  </si>
  <si>
    <t>2908490</t>
  </si>
  <si>
    <t>Osage Co. R-Ii</t>
  </si>
  <si>
    <t>184207322</t>
  </si>
  <si>
    <t>2919080</t>
  </si>
  <si>
    <t>Osage Co. R-Iii</t>
  </si>
  <si>
    <t>100042530</t>
  </si>
  <si>
    <t>2931830</t>
  </si>
  <si>
    <t>Osborn R-O</t>
  </si>
  <si>
    <t>193008497</t>
  </si>
  <si>
    <t>2923250</t>
  </si>
  <si>
    <t>Osceola</t>
  </si>
  <si>
    <t>011352986</t>
  </si>
  <si>
    <t>2923270</t>
  </si>
  <si>
    <t>Otterville R-Vi</t>
  </si>
  <si>
    <t>100654755</t>
  </si>
  <si>
    <t>2923310</t>
  </si>
  <si>
    <t>Ozark R-Vi</t>
  </si>
  <si>
    <t>827167615</t>
  </si>
  <si>
    <t>2923430</t>
  </si>
  <si>
    <t>Palmyra R-I</t>
  </si>
  <si>
    <t>092992577</t>
  </si>
  <si>
    <t>2923490</t>
  </si>
  <si>
    <t>Paris R-Ii</t>
  </si>
  <si>
    <t>023820319</t>
  </si>
  <si>
    <t>2923530</t>
  </si>
  <si>
    <t>Park Hill</t>
  </si>
  <si>
    <t>096741269</t>
  </si>
  <si>
    <t>2923550</t>
  </si>
  <si>
    <t>Parkway C-2</t>
  </si>
  <si>
    <t>068540350</t>
  </si>
  <si>
    <t>2923580</t>
  </si>
  <si>
    <t>Pattonsburg R-Ii</t>
  </si>
  <si>
    <t>039408351</t>
  </si>
  <si>
    <t>2923670</t>
  </si>
  <si>
    <t>Pattonville R-Iii</t>
  </si>
  <si>
    <t>020373783</t>
  </si>
  <si>
    <t>2923700</t>
  </si>
  <si>
    <t>Pemiscot Co. R-Iii</t>
  </si>
  <si>
    <t>046782918</t>
  </si>
  <si>
    <t>2923790</t>
  </si>
  <si>
    <t>Perry Co. 32</t>
  </si>
  <si>
    <t>070343025</t>
  </si>
  <si>
    <t>2924530</t>
  </si>
  <si>
    <t>Pettis Co. R-V</t>
  </si>
  <si>
    <t>037120896</t>
  </si>
  <si>
    <t>2915270</t>
  </si>
  <si>
    <t>Pettis Co. R-Xii</t>
  </si>
  <si>
    <t>100654813</t>
  </si>
  <si>
    <t>2924690</t>
  </si>
  <si>
    <t>Phelps Co. R-Iii</t>
  </si>
  <si>
    <t>100654821</t>
  </si>
  <si>
    <t>2925080</t>
  </si>
  <si>
    <t>Pierce City R-Vi</t>
  </si>
  <si>
    <t>100346089</t>
  </si>
  <si>
    <t>2925110</t>
  </si>
  <si>
    <t>Pike Co. R-Iii</t>
  </si>
  <si>
    <t>100779057</t>
  </si>
  <si>
    <t>2925140</t>
  </si>
  <si>
    <t>Pilot Grove C-4</t>
  </si>
  <si>
    <t>089383061</t>
  </si>
  <si>
    <t>2925170</t>
  </si>
  <si>
    <t>Plainview R-Viii</t>
  </si>
  <si>
    <t>193008562</t>
  </si>
  <si>
    <t>2911040</t>
  </si>
  <si>
    <t>Plato R-V</t>
  </si>
  <si>
    <t>197717507</t>
  </si>
  <si>
    <t>2925210</t>
  </si>
  <si>
    <t>Platte Co. R-Iii</t>
  </si>
  <si>
    <t>010666428</t>
  </si>
  <si>
    <t>2925230</t>
  </si>
  <si>
    <t>Pleasant Hill R-Iii</t>
  </si>
  <si>
    <t>100041987</t>
  </si>
  <si>
    <t>PVCDJYU2U9F9</t>
  </si>
  <si>
    <t>2925330</t>
  </si>
  <si>
    <t>Pleasant Hope R-Vi</t>
  </si>
  <si>
    <t>178467148</t>
  </si>
  <si>
    <t>2925350</t>
  </si>
  <si>
    <t>Pleasant View R-Vi</t>
  </si>
  <si>
    <t>100654177</t>
  </si>
  <si>
    <t>2913440</t>
  </si>
  <si>
    <t>Polo R-Vii</t>
  </si>
  <si>
    <t>159600758</t>
  </si>
  <si>
    <t>2925410</t>
  </si>
  <si>
    <t>Poplar Bluff R-I</t>
  </si>
  <si>
    <t>020349650</t>
  </si>
  <si>
    <t>2925450</t>
  </si>
  <si>
    <t>Portageville</t>
  </si>
  <si>
    <t>159257096</t>
  </si>
  <si>
    <t>2900003</t>
  </si>
  <si>
    <t>Potosi R-Iii</t>
  </si>
  <si>
    <t>052843042</t>
  </si>
  <si>
    <t>2925500</t>
  </si>
  <si>
    <t>Prairie Home R-V</t>
  </si>
  <si>
    <t>100654870</t>
  </si>
  <si>
    <t>2925530</t>
  </si>
  <si>
    <t>Premier Charter School</t>
  </si>
  <si>
    <t>078534749</t>
  </si>
  <si>
    <t>2900576</t>
  </si>
  <si>
    <t>Princeton R-V</t>
  </si>
  <si>
    <t>159603588</t>
  </si>
  <si>
    <t>2925590</t>
  </si>
  <si>
    <t>Purdy R-Ii</t>
  </si>
  <si>
    <t>033855479</t>
  </si>
  <si>
    <t>2925620</t>
  </si>
  <si>
    <t>Putnam Co. R-I</t>
  </si>
  <si>
    <t>825398142</t>
  </si>
  <si>
    <t>2925640</t>
  </si>
  <si>
    <t>Puxico R-Viii</t>
  </si>
  <si>
    <t>159255223</t>
  </si>
  <si>
    <t>2925650</t>
  </si>
  <si>
    <t>Ralls Co. R-Ii</t>
  </si>
  <si>
    <t>948802566</t>
  </si>
  <si>
    <t>2925710</t>
  </si>
  <si>
    <t>Raymondville R-Vii</t>
  </si>
  <si>
    <t>100346378</t>
  </si>
  <si>
    <t>2926040</t>
  </si>
  <si>
    <t>Raymore-Peculiar R-Ii</t>
  </si>
  <si>
    <t>780451261</t>
  </si>
  <si>
    <t>2923730</t>
  </si>
  <si>
    <t>Raytown C-2</t>
  </si>
  <si>
    <t>150952505</t>
  </si>
  <si>
    <t>2926070</t>
  </si>
  <si>
    <t>Reeds Spring R-Iv</t>
  </si>
  <si>
    <t>002354561</t>
  </si>
  <si>
    <t>2926160</t>
  </si>
  <si>
    <t>Renick R-V</t>
  </si>
  <si>
    <t>189349210</t>
  </si>
  <si>
    <t>2926190</t>
  </si>
  <si>
    <t>Republic R-Iii</t>
  </si>
  <si>
    <t>100042068</t>
  </si>
  <si>
    <t>2926220</t>
  </si>
  <si>
    <t>Rich Hill R-Iv</t>
  </si>
  <si>
    <t>069273456</t>
  </si>
  <si>
    <t>2926310</t>
  </si>
  <si>
    <t>Richards R-V</t>
  </si>
  <si>
    <t>829471130</t>
  </si>
  <si>
    <t>2926370</t>
  </si>
  <si>
    <t>Richland R-I</t>
  </si>
  <si>
    <t>046756037</t>
  </si>
  <si>
    <t>2926400</t>
  </si>
  <si>
    <t>Richland R-Iv</t>
  </si>
  <si>
    <t>053852570</t>
  </si>
  <si>
    <t>2926430</t>
  </si>
  <si>
    <t>Richmond R-Xvi</t>
  </si>
  <si>
    <t>034192096</t>
  </si>
  <si>
    <t>2926480</t>
  </si>
  <si>
    <t>Richwoods R-Vii</t>
  </si>
  <si>
    <t>184208064</t>
  </si>
  <si>
    <t>2931230</t>
  </si>
  <si>
    <t>Ridgeway R-V</t>
  </si>
  <si>
    <t>100654920</t>
  </si>
  <si>
    <t>2926490</t>
  </si>
  <si>
    <t>Ripley Co. R-Iii</t>
  </si>
  <si>
    <t>193010352</t>
  </si>
  <si>
    <t>2926550</t>
  </si>
  <si>
    <t>Ripley Co. R-Iv</t>
  </si>
  <si>
    <t>100654946</t>
  </si>
  <si>
    <t>2926580</t>
  </si>
  <si>
    <t>Risco R-Ii</t>
  </si>
  <si>
    <t>100042100</t>
  </si>
  <si>
    <t>2926610</t>
  </si>
  <si>
    <t>Ritenour</t>
  </si>
  <si>
    <t>083033738</t>
  </si>
  <si>
    <t>2926640</t>
  </si>
  <si>
    <t>Riverview Gardens</t>
  </si>
  <si>
    <t>094395811</t>
  </si>
  <si>
    <t>2926670</t>
  </si>
  <si>
    <t>Rock Port R-Ii</t>
  </si>
  <si>
    <t>010661403</t>
  </si>
  <si>
    <t>2926790</t>
  </si>
  <si>
    <t>Rockwood R-Vi</t>
  </si>
  <si>
    <t>040115610</t>
  </si>
  <si>
    <t>2926850</t>
  </si>
  <si>
    <t>Rolla 31</t>
  </si>
  <si>
    <t>080021876</t>
  </si>
  <si>
    <t>2926890</t>
  </si>
  <si>
    <t>Roscoe C-1</t>
  </si>
  <si>
    <t>184207603</t>
  </si>
  <si>
    <t>2926940</t>
  </si>
  <si>
    <t>Salem R-80</t>
  </si>
  <si>
    <t>029257706</t>
  </si>
  <si>
    <t>2927090</t>
  </si>
  <si>
    <t>Salisbury R-Iv</t>
  </si>
  <si>
    <t>050897560</t>
  </si>
  <si>
    <t>2927520</t>
  </si>
  <si>
    <t>Santa Fe R-X</t>
  </si>
  <si>
    <t>100040526</t>
  </si>
  <si>
    <t>2903000</t>
  </si>
  <si>
    <t>Sarcoxie R-Ii</t>
  </si>
  <si>
    <t>034030908</t>
  </si>
  <si>
    <t>2927540</t>
  </si>
  <si>
    <t>Savannah R-Iii</t>
  </si>
  <si>
    <t>808936053</t>
  </si>
  <si>
    <t>2927570</t>
  </si>
  <si>
    <t>School Of The Osage</t>
  </si>
  <si>
    <t>193574845</t>
  </si>
  <si>
    <t>2927630</t>
  </si>
  <si>
    <t>Schuyler Co. R-I</t>
  </si>
  <si>
    <t>159603893</t>
  </si>
  <si>
    <t>2927660</t>
  </si>
  <si>
    <t>Scotland Co. R-I</t>
  </si>
  <si>
    <t>788964674</t>
  </si>
  <si>
    <t>2920700</t>
  </si>
  <si>
    <t>Scott City R-I</t>
  </si>
  <si>
    <t>123191678</t>
  </si>
  <si>
    <t>2915450</t>
  </si>
  <si>
    <t>Scott Co. Central</t>
  </si>
  <si>
    <t>829484091</t>
  </si>
  <si>
    <t>2921420</t>
  </si>
  <si>
    <t>Scott Co. R-Iv</t>
  </si>
  <si>
    <t>621028943</t>
  </si>
  <si>
    <t>2904890</t>
  </si>
  <si>
    <t>Scuola Vita Nuova</t>
  </si>
  <si>
    <t>843926556</t>
  </si>
  <si>
    <t>2900019</t>
  </si>
  <si>
    <t>Sedalia 200</t>
  </si>
  <si>
    <t>093804615</t>
  </si>
  <si>
    <t>2927830</t>
  </si>
  <si>
    <t>Senath-Hornersville C-8</t>
  </si>
  <si>
    <t>193008596</t>
  </si>
  <si>
    <t>2927870</t>
  </si>
  <si>
    <t>Seneca R-Vii</t>
  </si>
  <si>
    <t>028593846</t>
  </si>
  <si>
    <t>2927900</t>
  </si>
  <si>
    <t>Seymour R-Ii</t>
  </si>
  <si>
    <t>053617973</t>
  </si>
  <si>
    <t>2927930</t>
  </si>
  <si>
    <t>Shawnee R-Iii</t>
  </si>
  <si>
    <t>800496478</t>
  </si>
  <si>
    <t>2928080</t>
  </si>
  <si>
    <t>Shelby Co. R-Iv</t>
  </si>
  <si>
    <t>048064000</t>
  </si>
  <si>
    <t>2928110</t>
  </si>
  <si>
    <t>Sheldon R-Viii</t>
  </si>
  <si>
    <t>052196912</t>
  </si>
  <si>
    <t>2928170</t>
  </si>
  <si>
    <t>Shell Knob 78</t>
  </si>
  <si>
    <t>800159571</t>
  </si>
  <si>
    <t>2928200</t>
  </si>
  <si>
    <t>Sherwood Cass R-Viii</t>
  </si>
  <si>
    <t>084096338</t>
  </si>
  <si>
    <t>2910320</t>
  </si>
  <si>
    <t>Sikeston R-6</t>
  </si>
  <si>
    <t>075898825</t>
  </si>
  <si>
    <t>2928260</t>
  </si>
  <si>
    <t>Silex R-I</t>
  </si>
  <si>
    <t>049722812</t>
  </si>
  <si>
    <t>2928290</t>
  </si>
  <si>
    <t>Skyline R-Ii</t>
  </si>
  <si>
    <t>043009562</t>
  </si>
  <si>
    <t>2911010</t>
  </si>
  <si>
    <t>Slater</t>
  </si>
  <si>
    <t>100042233</t>
  </si>
  <si>
    <t>2928360</t>
  </si>
  <si>
    <t>Smithton R-Vi</t>
  </si>
  <si>
    <t>050696046</t>
  </si>
  <si>
    <t>2928380</t>
  </si>
  <si>
    <t>Smithville R-Ii</t>
  </si>
  <si>
    <t>100042258</t>
  </si>
  <si>
    <t>2928410</t>
  </si>
  <si>
    <t>South Callaway Co. R-Ii</t>
  </si>
  <si>
    <t>159262112</t>
  </si>
  <si>
    <t>2928430</t>
  </si>
  <si>
    <t>South Harrison Co. R-Ii</t>
  </si>
  <si>
    <t>053907143</t>
  </si>
  <si>
    <t>2900002</t>
  </si>
  <si>
    <t>South Holt Co. R-I</t>
  </si>
  <si>
    <t>835820531</t>
  </si>
  <si>
    <t>2923190</t>
  </si>
  <si>
    <t>South Iron Co. R-I</t>
  </si>
  <si>
    <t>175632082</t>
  </si>
  <si>
    <t>2928470</t>
  </si>
  <si>
    <t>South Nodaway Co. R-Iv</t>
  </si>
  <si>
    <t>034076299</t>
  </si>
  <si>
    <t>2928500</t>
  </si>
  <si>
    <t>South Pemiscot Co. R-V</t>
  </si>
  <si>
    <t>100042274</t>
  </si>
  <si>
    <t>2928530</t>
  </si>
  <si>
    <t>Southern Boone Co. R-I</t>
  </si>
  <si>
    <t>800490380</t>
  </si>
  <si>
    <t>2928560</t>
  </si>
  <si>
    <t>Southern Reynolds Co. R-Ii</t>
  </si>
  <si>
    <t>085910719</t>
  </si>
  <si>
    <t>2928590</t>
  </si>
  <si>
    <t>Southland C-9</t>
  </si>
  <si>
    <t>193008604</t>
  </si>
  <si>
    <t>2928620</t>
  </si>
  <si>
    <t>Southwest Livingston Co. R-I</t>
  </si>
  <si>
    <t>100655067</t>
  </si>
  <si>
    <t>2928680</t>
  </si>
  <si>
    <t>Southwest R-V</t>
  </si>
  <si>
    <t>039820048</t>
  </si>
  <si>
    <t>2928710</t>
  </si>
  <si>
    <t>Sparta R-Iii</t>
  </si>
  <si>
    <t>800482908</t>
  </si>
  <si>
    <t>2928740</t>
  </si>
  <si>
    <t>Spickard R-Ii</t>
  </si>
  <si>
    <t>053556965</t>
  </si>
  <si>
    <t>2928770</t>
  </si>
  <si>
    <t>Spokane R-Vii</t>
  </si>
  <si>
    <t>793706818</t>
  </si>
  <si>
    <t>2928800</t>
  </si>
  <si>
    <t>Spring Bluff R-Xv</t>
  </si>
  <si>
    <t>100989339</t>
  </si>
  <si>
    <t>2912450</t>
  </si>
  <si>
    <t>Springfield R-Xii</t>
  </si>
  <si>
    <t>083120477</t>
  </si>
  <si>
    <t>2928860</t>
  </si>
  <si>
    <t>St Louis Lang Immersion School</t>
  </si>
  <si>
    <t>969602874</t>
  </si>
  <si>
    <t>2900586</t>
  </si>
  <si>
    <t>St. Charles R-Vi</t>
  </si>
  <si>
    <t>100347848</t>
  </si>
  <si>
    <t>2928920</t>
  </si>
  <si>
    <t>St. Clair R-Xiii</t>
  </si>
  <si>
    <t>040112989</t>
  </si>
  <si>
    <t>2929100</t>
  </si>
  <si>
    <t>St. Elizabeth R-Iv</t>
  </si>
  <si>
    <t>136313272</t>
  </si>
  <si>
    <t>2929130</t>
  </si>
  <si>
    <t>St. James R-I</t>
  </si>
  <si>
    <t>088708383</t>
  </si>
  <si>
    <t>2929250</t>
  </si>
  <si>
    <t>St. Joseph</t>
  </si>
  <si>
    <t>073023277</t>
  </si>
  <si>
    <t>2927060</t>
  </si>
  <si>
    <t>St. Louis City</t>
  </si>
  <si>
    <t>079906178</t>
  </si>
  <si>
    <t>2929280</t>
  </si>
  <si>
    <t>Stanberry R-Ii</t>
  </si>
  <si>
    <t>100349190</t>
  </si>
  <si>
    <t>2929340</t>
  </si>
  <si>
    <t>Ste. Genevieve Co. R-Ii</t>
  </si>
  <si>
    <t>829255087</t>
  </si>
  <si>
    <t>2929370</t>
  </si>
  <si>
    <t>Steelville R-Iii</t>
  </si>
  <si>
    <t>100655109</t>
  </si>
  <si>
    <t>2929430</t>
  </si>
  <si>
    <t>Stewartsville C-2</t>
  </si>
  <si>
    <t>100655117</t>
  </si>
  <si>
    <t>2929490</t>
  </si>
  <si>
    <t>Stockton R-I</t>
  </si>
  <si>
    <t>613278258</t>
  </si>
  <si>
    <t>2929520</t>
  </si>
  <si>
    <t>Stoutland R-Ii</t>
  </si>
  <si>
    <t>100655125</t>
  </si>
  <si>
    <t>2929580</t>
  </si>
  <si>
    <t>Strafford R-Vi</t>
  </si>
  <si>
    <t>093807840</t>
  </si>
  <si>
    <t>2929640</t>
  </si>
  <si>
    <t>Strain-Japan R-Xvi</t>
  </si>
  <si>
    <t>193008653</t>
  </si>
  <si>
    <t>2912480</t>
  </si>
  <si>
    <t>Strasburg C-3</t>
  </si>
  <si>
    <t>189348584</t>
  </si>
  <si>
    <t>2929670</t>
  </si>
  <si>
    <t>Sturgeon R-V</t>
  </si>
  <si>
    <t>053369005</t>
  </si>
  <si>
    <t>2929700</t>
  </si>
  <si>
    <t>Success R-Vi</t>
  </si>
  <si>
    <t>051079317</t>
  </si>
  <si>
    <t>2929730</t>
  </si>
  <si>
    <t>Sullivan</t>
  </si>
  <si>
    <t>838185585</t>
  </si>
  <si>
    <t>2929760</t>
  </si>
  <si>
    <t>Summersville R-Ii</t>
  </si>
  <si>
    <t>051557601</t>
  </si>
  <si>
    <t>2929810</t>
  </si>
  <si>
    <t>Sunrise R-Ix</t>
  </si>
  <si>
    <t>100655158</t>
  </si>
  <si>
    <t>2929820</t>
  </si>
  <si>
    <t>Swedeborg R-Iii</t>
  </si>
  <si>
    <t>053877627</t>
  </si>
  <si>
    <t>2929850</t>
  </si>
  <si>
    <t>Sweet Springs R-Vii</t>
  </si>
  <si>
    <t>073042558</t>
  </si>
  <si>
    <t>2929880</t>
  </si>
  <si>
    <t>Taneyville R-Ii</t>
  </si>
  <si>
    <t>049254006</t>
  </si>
  <si>
    <t>2929910</t>
  </si>
  <si>
    <t>Tarkio R-I</t>
  </si>
  <si>
    <t>093804540</t>
  </si>
  <si>
    <t>2929940</t>
  </si>
  <si>
    <t>Thayer R-Ii</t>
  </si>
  <si>
    <t>798972282</t>
  </si>
  <si>
    <t>2930270</t>
  </si>
  <si>
    <t>The Arch Community School</t>
  </si>
  <si>
    <t>080685445</t>
  </si>
  <si>
    <t>2900614</t>
  </si>
  <si>
    <t>079567435</t>
  </si>
  <si>
    <t>2900609</t>
  </si>
  <si>
    <t>The Soulard School</t>
  </si>
  <si>
    <t>824928225</t>
  </si>
  <si>
    <t>2900617</t>
  </si>
  <si>
    <t>Thornfield R-I</t>
  </si>
  <si>
    <t>045054251</t>
  </si>
  <si>
    <t>2923370</t>
  </si>
  <si>
    <t>Tina-Avalon R-Ii</t>
  </si>
  <si>
    <t>044524023</t>
  </si>
  <si>
    <t>2930300</t>
  </si>
  <si>
    <t>Tipton R-Vi</t>
  </si>
  <si>
    <t>100042415</t>
  </si>
  <si>
    <t>2930330</t>
  </si>
  <si>
    <t>Trenton R-Ix</t>
  </si>
  <si>
    <t>096749635</t>
  </si>
  <si>
    <t>2930360</t>
  </si>
  <si>
    <t>Tri-County R-Vii</t>
  </si>
  <si>
    <t>622135630</t>
  </si>
  <si>
    <t>2930390</t>
  </si>
  <si>
    <t>Troy R-Iii</t>
  </si>
  <si>
    <t>621280564</t>
  </si>
  <si>
    <t>2930450</t>
  </si>
  <si>
    <t>Twin Rivers R-X</t>
  </si>
  <si>
    <t>949875348</t>
  </si>
  <si>
    <t>2930520</t>
  </si>
  <si>
    <t>Union R-Xi</t>
  </si>
  <si>
    <t>097940761</t>
  </si>
  <si>
    <t>2930570</t>
  </si>
  <si>
    <t>Union Star R-Ii</t>
  </si>
  <si>
    <t>100655182</t>
  </si>
  <si>
    <t>2930600</t>
  </si>
  <si>
    <t>University Academy</t>
  </si>
  <si>
    <t>800506516</t>
  </si>
  <si>
    <t>2900027</t>
  </si>
  <si>
    <t>University City</t>
  </si>
  <si>
    <t>079783791</t>
  </si>
  <si>
    <t>2930660</t>
  </si>
  <si>
    <t>Valley Park</t>
  </si>
  <si>
    <t>830274556</t>
  </si>
  <si>
    <t>2930690</t>
  </si>
  <si>
    <t>Valley R-Vi</t>
  </si>
  <si>
    <t>053132353</t>
  </si>
  <si>
    <t>2930720</t>
  </si>
  <si>
    <t>Van Buren R-I</t>
  </si>
  <si>
    <t>967817214</t>
  </si>
  <si>
    <t>2930750</t>
  </si>
  <si>
    <t>Van-Far R-I</t>
  </si>
  <si>
    <t>606511327</t>
  </si>
  <si>
    <t>2930780</t>
  </si>
  <si>
    <t>Verona R-Vii</t>
  </si>
  <si>
    <t>052648441</t>
  </si>
  <si>
    <t>2930810</t>
  </si>
  <si>
    <t>Walnut Grove R-V</t>
  </si>
  <si>
    <t>176672335</t>
  </si>
  <si>
    <t>2930990</t>
  </si>
  <si>
    <t>Warren Co. R-Iii</t>
  </si>
  <si>
    <t>100042480</t>
  </si>
  <si>
    <t>2931050</t>
  </si>
  <si>
    <t>Warrensburg R-Vi</t>
  </si>
  <si>
    <t>067954933</t>
  </si>
  <si>
    <t>2931020</t>
  </si>
  <si>
    <t>Warsaw R-Ix</t>
  </si>
  <si>
    <t>007840184</t>
  </si>
  <si>
    <t>2931070</t>
  </si>
  <si>
    <t>Washington</t>
  </si>
  <si>
    <t>086825700</t>
  </si>
  <si>
    <t>2931110</t>
  </si>
  <si>
    <t>Waynesville R-Vi</t>
  </si>
  <si>
    <t>097938187</t>
  </si>
  <si>
    <t>2931440</t>
  </si>
  <si>
    <t>Weaubleau R-Iii</t>
  </si>
  <si>
    <t>147294631</t>
  </si>
  <si>
    <t>2931460</t>
  </si>
  <si>
    <t>Webb City R-Vii</t>
  </si>
  <si>
    <t>098474794</t>
  </si>
  <si>
    <t>2931500</t>
  </si>
  <si>
    <t>Webster Groves</t>
  </si>
  <si>
    <t>150201648</t>
  </si>
  <si>
    <t>2931530</t>
  </si>
  <si>
    <t>Wellington-Napoleon R-Ix</t>
  </si>
  <si>
    <t>051057859</t>
  </si>
  <si>
    <t>2931560</t>
  </si>
  <si>
    <t>Wellsville Middletown R-I</t>
  </si>
  <si>
    <t>075910513</t>
  </si>
  <si>
    <t>2931620</t>
  </si>
  <si>
    <t>Wentzville R-Iv</t>
  </si>
  <si>
    <t>020371266</t>
  </si>
  <si>
    <t>2931650</t>
  </si>
  <si>
    <t>West Nodaway Co. R-I</t>
  </si>
  <si>
    <t>193293578</t>
  </si>
  <si>
    <t>2930900</t>
  </si>
  <si>
    <t>West Plains R-Vii</t>
  </si>
  <si>
    <t>039448519</t>
  </si>
  <si>
    <t>2931680</t>
  </si>
  <si>
    <t>West Platte Co. R-Ii</t>
  </si>
  <si>
    <t>053129581</t>
  </si>
  <si>
    <t>2931710</t>
  </si>
  <si>
    <t>West St. Francois Co. R-Iv</t>
  </si>
  <si>
    <t>878512300</t>
  </si>
  <si>
    <t>2918240</t>
  </si>
  <si>
    <t>Westran R-I</t>
  </si>
  <si>
    <t>009619578</t>
  </si>
  <si>
    <t>2931860</t>
  </si>
  <si>
    <t>Westview C-6</t>
  </si>
  <si>
    <t>193009883</t>
  </si>
  <si>
    <t>2931890</t>
  </si>
  <si>
    <t>Wheatland R-Ii</t>
  </si>
  <si>
    <t>008007395</t>
  </si>
  <si>
    <t>2931920</t>
  </si>
  <si>
    <t>Wheaton R-Iii</t>
  </si>
  <si>
    <t>053518767</t>
  </si>
  <si>
    <t>2931950</t>
  </si>
  <si>
    <t>Willard R-Ii</t>
  </si>
  <si>
    <t>091355891</t>
  </si>
  <si>
    <t>2932010</t>
  </si>
  <si>
    <t>Willow Springs R-Iv</t>
  </si>
  <si>
    <t>130482107</t>
  </si>
  <si>
    <t>2932070</t>
  </si>
  <si>
    <t>Windsor C-1</t>
  </si>
  <si>
    <t>193465317</t>
  </si>
  <si>
    <t>2932100</t>
  </si>
  <si>
    <t>Winfield R-Iv</t>
  </si>
  <si>
    <t>053488482</t>
  </si>
  <si>
    <t>2932190</t>
  </si>
  <si>
    <t>Winona R-Iii</t>
  </si>
  <si>
    <t>044917672</t>
  </si>
  <si>
    <t>2932220</t>
  </si>
  <si>
    <t>Winston R-Vi</t>
  </si>
  <si>
    <t>189348691</t>
  </si>
  <si>
    <t>2932250</t>
  </si>
  <si>
    <t>Woodland R-Iv</t>
  </si>
  <si>
    <t>178469409</t>
  </si>
  <si>
    <t>2919350</t>
  </si>
  <si>
    <t>Worth Co. R-Iii</t>
  </si>
  <si>
    <t>100042605</t>
  </si>
  <si>
    <t>2932300</t>
  </si>
  <si>
    <t>Wright City R-Ii</t>
  </si>
  <si>
    <t>020015863</t>
  </si>
  <si>
    <t>2932310</t>
  </si>
  <si>
    <t>Zalma R-V</t>
  </si>
  <si>
    <t>002199750</t>
  </si>
  <si>
    <t>2932490</t>
  </si>
  <si>
    <t>Specl. Sch. Dst. St. Louis Co.</t>
  </si>
  <si>
    <t>077119055</t>
  </si>
  <si>
    <t>2926760</t>
  </si>
  <si>
    <t>Name</t>
  </si>
  <si>
    <t>NCES</t>
  </si>
  <si>
    <t>Prior 80%</t>
  </si>
  <si>
    <t>Year 4 80%</t>
  </si>
  <si>
    <t>Prior 20%</t>
  </si>
  <si>
    <t>Year 4 20%</t>
  </si>
  <si>
    <t>Sum 80%</t>
  </si>
  <si>
    <t>Sum 20%</t>
  </si>
  <si>
    <t>Compliance Year 4 80%</t>
  </si>
  <si>
    <t>Compliance Year 4 20%</t>
  </si>
  <si>
    <t>80% don't match</t>
  </si>
  <si>
    <t>20% don't match</t>
  </si>
  <si>
    <t>CRRSA allocation</t>
  </si>
  <si>
    <t>CRRSA Total Exp</t>
  </si>
  <si>
    <t>Prior</t>
  </si>
  <si>
    <t>Current</t>
  </si>
  <si>
    <t>Total</t>
  </si>
  <si>
    <t>cdc</t>
  </si>
  <si>
    <t>ESSER II Allocation</t>
  </si>
  <si>
    <t>Total From CP</t>
  </si>
  <si>
    <t>Don't match</t>
  </si>
  <si>
    <t>They Match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</si>
</sst>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000\-000"/>
    <numFmt numFmtId="165" formatCode="_(* #,##0.0_);_(* \(#,##0.0\);_(* &quot;-&quot;??_);_(@_)"/>
    <numFmt numFmtId="166" formatCode="0.0"/>
    <numFmt numFmtId="167" formatCode="&quot;$&quot;#,##0.00"/>
  </numFmts>
  <fonts count="21" x14ac:knownFonts="1">
    <font>
      <sz val="11"/>
      <color theme="1"/>
      <name val="Calibri"/>
      <family val="2"/>
      <scheme val="minor"/>
    </font>
    <font>
      <sz val="11"/>
      <color theme="1"/>
      <name val="Calibri"/>
      <family val="2"/>
      <scheme val="minor"/>
    </font>
    <font>
      <b/>
      <sz val="11"/>
      <color theme="1"/>
      <name val="Calibri"/>
      <family val="2"/>
      <scheme val="minor"/>
    </font>
    <font>
      <sz val="8.5"/>
      <color rgb="FF000000"/>
      <name val="Calibri"/>
      <family val="2"/>
    </font>
    <font>
      <b/>
      <sz val="8.5"/>
      <name val="Calibri"/>
      <family val="2"/>
    </font>
    <font>
      <sz val="8.5"/>
      <name val="Calibri"/>
      <family val="2"/>
    </font>
    <font>
      <b/>
      <sz val="8.5"/>
      <color rgb="FF000000"/>
      <name val="Calibri"/>
      <family val="2"/>
    </font>
    <font>
      <sz val="11"/>
      <color rgb="FFFF0000"/>
      <name val="Calibri"/>
      <family val="2"/>
      <scheme val="minor"/>
    </font>
    <font>
      <sz val="11"/>
      <color theme="0"/>
      <name val="Calibri"/>
      <family val="2"/>
      <scheme val="minor"/>
    </font>
    <font>
      <sz val="10"/>
      <color theme="1"/>
      <name val="Calibri"/>
      <family val="2"/>
      <scheme val="minor"/>
    </font>
    <font>
      <b/>
      <sz val="14"/>
      <color theme="1"/>
      <name val="Calibri"/>
      <family val="2"/>
      <scheme val="minor"/>
    </font>
    <font>
      <sz val="12"/>
      <color theme="1"/>
      <name val="Calibri"/>
      <family val="2"/>
      <scheme val="minor"/>
    </font>
    <font>
      <b/>
      <i/>
      <sz val="11"/>
      <color theme="1"/>
      <name val="Calibri"/>
      <family val="2"/>
      <scheme val="minor"/>
    </font>
    <font>
      <sz val="11"/>
      <name val="Calibri"/>
      <family val="2"/>
      <scheme val="minor"/>
    </font>
    <font>
      <b/>
      <sz val="11"/>
      <name val="Calibri"/>
      <family val="2"/>
      <scheme val="minor"/>
    </font>
    <font>
      <u/>
      <sz val="11"/>
      <color theme="10"/>
      <name val="Calibri"/>
      <family val="2"/>
      <scheme val="minor"/>
    </font>
    <font>
      <strike/>
      <sz val="11"/>
      <color theme="1"/>
      <name val="Calibri"/>
      <family val="2"/>
      <scheme val="minor"/>
    </font>
    <font>
      <strike/>
      <sz val="11"/>
      <color rgb="FFFF0000"/>
      <name val="Calibri"/>
      <family val="2"/>
      <scheme val="minor"/>
    </font>
    <font>
      <sz val="9"/>
      <color theme="1"/>
      <name val="Calibri"/>
      <family val="2"/>
      <scheme val="minor"/>
    </font>
    <font>
      <b/>
      <sz val="9"/>
      <color theme="1"/>
      <name val="Calibri"/>
      <family val="2"/>
      <scheme val="minor"/>
    </font>
    <font>
      <b/>
      <sz val="11"/>
      <color theme="0"/>
      <name val="Calibri"/>
      <family val="2"/>
      <scheme val="minor"/>
    </font>
  </fonts>
  <fills count="21">
    <fill>
      <patternFill patternType="none"/>
    </fill>
    <fill>
      <patternFill patternType="gray125"/>
    </fill>
    <fill>
      <patternFill patternType="solid">
        <fgColor rgb="FFFFC000"/>
        <bgColor indexed="64"/>
      </patternFill>
    </fill>
    <fill>
      <patternFill patternType="solid">
        <fgColor theme="4" tint="0.59999389629810485"/>
        <bgColor indexed="64"/>
      </patternFill>
    </fill>
    <fill>
      <patternFill patternType="solid">
        <fgColor rgb="FF92D050"/>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1"/>
        <bgColor indexed="64"/>
      </patternFill>
    </fill>
    <fill>
      <patternFill patternType="solid">
        <fgColor theme="9" tint="0.79998168889431442"/>
        <bgColor indexed="64"/>
      </patternFill>
    </fill>
    <fill>
      <patternFill patternType="solid">
        <fgColor theme="4"/>
        <bgColor indexed="64"/>
      </patternFill>
    </fill>
    <fill>
      <patternFill patternType="solid">
        <fgColor theme="4" tint="0.79998168889431442"/>
        <bgColor indexed="64"/>
      </patternFill>
    </fill>
    <fill>
      <patternFill patternType="solid">
        <fgColor rgb="FFFFFF00"/>
        <bgColor indexed="64"/>
      </patternFill>
    </fill>
    <fill>
      <patternFill patternType="solid">
        <fgColor rgb="FFE0B6D4"/>
        <bgColor indexed="64"/>
      </patternFill>
    </fill>
    <fill>
      <patternFill patternType="solid">
        <fgColor rgb="FFDDDDDD"/>
        <bgColor indexed="64"/>
      </patternFill>
    </fill>
    <fill>
      <patternFill patternType="solid">
        <fgColor theme="2"/>
        <bgColor indexed="64"/>
      </patternFill>
    </fill>
    <fill>
      <patternFill patternType="solid">
        <fgColor theme="3" tint="0.79998168889431442"/>
        <bgColor indexed="64"/>
      </patternFill>
    </fill>
    <fill>
      <patternFill patternType="solid">
        <fgColor theme="0"/>
        <bgColor indexed="64"/>
      </patternFill>
    </fill>
    <fill>
      <patternFill patternType="solid">
        <fgColor theme="4"/>
        <bgColor theme="4"/>
      </patternFill>
    </fill>
    <fill>
      <patternFill patternType="solid">
        <fgColor theme="5"/>
        <bgColor indexed="64"/>
      </patternFill>
    </fill>
    <fill>
      <patternFill patternType="solid">
        <fgColor theme="5" tint="0.59999389629810485"/>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15" fillId="0" borderId="0" applyNumberFormat="0" applyFill="0" applyBorder="0" applyAlignment="0" applyProtection="0"/>
    <xf numFmtId="44" fontId="1" fillId="0" borderId="0" applyFont="0" applyFill="0" applyBorder="0" applyAlignment="0" applyProtection="0"/>
  </cellStyleXfs>
  <cellXfs count="310">
    <xf numFmtId="0" fontId="0" fillId="0" borderId="0" xfId="0"/>
    <xf numFmtId="0" fontId="0" fillId="2" borderId="1" xfId="0" applyFill="1" applyBorder="1" applyAlignment="1">
      <alignment horizontal="center"/>
    </xf>
    <xf numFmtId="0" fontId="0" fillId="4" borderId="1" xfId="0" applyFill="1" applyBorder="1" applyAlignment="1">
      <alignment horizontal="center"/>
    </xf>
    <xf numFmtId="0" fontId="0" fillId="2" borderId="1" xfId="0" applyFill="1" applyBorder="1" applyAlignment="1">
      <alignment horizontal="center" wrapText="1"/>
    </xf>
    <xf numFmtId="0" fontId="0" fillId="4" borderId="1" xfId="0" applyFill="1" applyBorder="1" applyAlignment="1">
      <alignment horizontal="center" wrapText="1"/>
    </xf>
    <xf numFmtId="0" fontId="0" fillId="5" borderId="1" xfId="0" applyFill="1" applyBorder="1" applyAlignment="1">
      <alignment wrapText="1"/>
    </xf>
    <xf numFmtId="43" fontId="0" fillId="5" borderId="1" xfId="1" applyFont="1" applyFill="1" applyBorder="1" applyAlignment="1"/>
    <xf numFmtId="0" fontId="0" fillId="0" borderId="1" xfId="0" applyBorder="1" applyAlignment="1">
      <alignment wrapText="1"/>
    </xf>
    <xf numFmtId="0" fontId="0" fillId="0" borderId="1" xfId="0" applyBorder="1" applyAlignment="1">
      <alignment horizontal="center" vertical="center"/>
    </xf>
    <xf numFmtId="43" fontId="0" fillId="2" borderId="1" xfId="1" applyFont="1" applyFill="1" applyBorder="1" applyAlignment="1">
      <alignment horizontal="center" wrapText="1"/>
    </xf>
    <xf numFmtId="43" fontId="0" fillId="4" borderId="1" xfId="1" applyFont="1" applyFill="1" applyBorder="1" applyAlignment="1">
      <alignment horizontal="center" wrapText="1"/>
    </xf>
    <xf numFmtId="0" fontId="0" fillId="0" borderId="0" xfId="0" applyAlignment="1">
      <alignment horizontal="right"/>
    </xf>
    <xf numFmtId="43" fontId="0" fillId="4" borderId="1" xfId="1" applyFont="1" applyFill="1" applyBorder="1" applyAlignment="1">
      <alignment horizontal="right"/>
    </xf>
    <xf numFmtId="0" fontId="2" fillId="0" borderId="1" xfId="0" applyFont="1" applyBorder="1" applyAlignment="1">
      <alignment horizontal="center" vertical="top" wrapText="1"/>
    </xf>
    <xf numFmtId="0" fontId="0" fillId="0" borderId="0" xfId="0" applyAlignment="1">
      <alignment wrapText="1"/>
    </xf>
    <xf numFmtId="43" fontId="0" fillId="4" borderId="1" xfId="1" applyFont="1" applyFill="1" applyBorder="1" applyAlignment="1">
      <alignment horizontal="center"/>
    </xf>
    <xf numFmtId="0" fontId="0" fillId="0" borderId="1" xfId="0" applyBorder="1"/>
    <xf numFmtId="43" fontId="2" fillId="4" borderId="1" xfId="1" applyFont="1" applyFill="1" applyBorder="1" applyAlignment="1">
      <alignment horizontal="right"/>
    </xf>
    <xf numFmtId="43" fontId="0" fillId="4" borderId="1" xfId="1" applyFont="1" applyFill="1" applyBorder="1" applyAlignment="1">
      <alignment horizontal="center" vertical="center" wrapText="1"/>
    </xf>
    <xf numFmtId="43" fontId="0" fillId="10" borderId="1" xfId="1" applyFont="1" applyFill="1" applyBorder="1" applyAlignment="1">
      <alignment horizontal="center" vertical="center" wrapText="1"/>
    </xf>
    <xf numFmtId="0" fontId="0" fillId="10" borderId="1" xfId="0" applyFill="1" applyBorder="1" applyAlignment="1">
      <alignment horizontal="center" wrapText="1"/>
    </xf>
    <xf numFmtId="43" fontId="0" fillId="10" borderId="1" xfId="1" applyFont="1" applyFill="1" applyBorder="1" applyAlignment="1">
      <alignment horizontal="center" wrapText="1"/>
    </xf>
    <xf numFmtId="164" fontId="3" fillId="0" borderId="0" xfId="0" applyNumberFormat="1" applyFont="1" applyFill="1" applyBorder="1" applyAlignment="1">
      <alignment horizontal="left" vertical="top" shrinkToFit="1"/>
    </xf>
    <xf numFmtId="0" fontId="4" fillId="0" borderId="0" xfId="0" applyFont="1" applyFill="1" applyBorder="1" applyAlignment="1">
      <alignment horizontal="center" vertical="center" wrapText="1"/>
    </xf>
    <xf numFmtId="0" fontId="0" fillId="0" borderId="0" xfId="0" applyFill="1" applyBorder="1"/>
    <xf numFmtId="164" fontId="6" fillId="0" borderId="0" xfId="0" applyNumberFormat="1" applyFont="1" applyFill="1" applyBorder="1" applyAlignment="1">
      <alignment horizontal="center" vertical="center" shrinkToFit="1"/>
    </xf>
    <xf numFmtId="0" fontId="4" fillId="0" borderId="0" xfId="0" applyFont="1" applyFill="1" applyBorder="1" applyAlignment="1">
      <alignment horizontal="center" vertical="center"/>
    </xf>
    <xf numFmtId="0" fontId="5" fillId="0" borderId="0" xfId="0" applyFont="1" applyFill="1" applyBorder="1" applyAlignment="1">
      <alignment horizontal="left" vertical="top"/>
    </xf>
    <xf numFmtId="0" fontId="0" fillId="0" borderId="0" xfId="0" applyAlignment="1"/>
    <xf numFmtId="0" fontId="0" fillId="12" borderId="1" xfId="0" applyFill="1" applyBorder="1" applyAlignment="1">
      <alignment horizontal="center"/>
    </xf>
    <xf numFmtId="0" fontId="0" fillId="0" borderId="0" xfId="0" applyBorder="1" applyAlignment="1">
      <alignment horizontal="center"/>
    </xf>
    <xf numFmtId="0" fontId="0" fillId="0" borderId="0" xfId="0" applyBorder="1"/>
    <xf numFmtId="0" fontId="0" fillId="0" borderId="0" xfId="0" applyBorder="1" applyAlignment="1">
      <alignment wrapText="1"/>
    </xf>
    <xf numFmtId="0" fontId="0" fillId="10" borderId="1" xfId="0" applyFill="1" applyBorder="1" applyAlignment="1">
      <alignment horizontal="center"/>
    </xf>
    <xf numFmtId="43" fontId="0" fillId="8" borderId="1" xfId="1" applyFont="1" applyFill="1" applyBorder="1"/>
    <xf numFmtId="43" fontId="0" fillId="8" borderId="1" xfId="1" applyFont="1" applyFill="1" applyBorder="1" applyAlignment="1"/>
    <xf numFmtId="0" fontId="0" fillId="0" borderId="0" xfId="0" applyAlignment="1">
      <alignment vertical="top"/>
    </xf>
    <xf numFmtId="0" fontId="0" fillId="0" borderId="0" xfId="0" applyAlignment="1">
      <alignment horizontal="left" wrapText="1"/>
    </xf>
    <xf numFmtId="0" fontId="0" fillId="0" borderId="0" xfId="0" applyFill="1" applyBorder="1" applyAlignment="1">
      <alignment horizontal="center"/>
    </xf>
    <xf numFmtId="0" fontId="0" fillId="0" borderId="0" xfId="0" applyBorder="1" applyAlignment="1"/>
    <xf numFmtId="0" fontId="0" fillId="0" borderId="1" xfId="0" applyBorder="1" applyAlignment="1">
      <alignment vertical="top"/>
    </xf>
    <xf numFmtId="0" fontId="8" fillId="8" borderId="1" xfId="0" applyFont="1" applyFill="1" applyBorder="1" applyAlignment="1">
      <alignment vertical="top"/>
    </xf>
    <xf numFmtId="0" fontId="8" fillId="8" borderId="1" xfId="0" applyFont="1" applyFill="1" applyBorder="1" applyAlignment="1">
      <alignment horizontal="left" wrapText="1"/>
    </xf>
    <xf numFmtId="0" fontId="8" fillId="8" borderId="1" xfId="0" applyFont="1" applyFill="1" applyBorder="1" applyAlignment="1">
      <alignment horizontal="center" vertical="top"/>
    </xf>
    <xf numFmtId="43" fontId="0" fillId="0" borderId="0" xfId="0" applyNumberFormat="1"/>
    <xf numFmtId="0" fontId="0" fillId="0" borderId="0" xfId="0"/>
    <xf numFmtId="43" fontId="0" fillId="6" borderId="1" xfId="1" applyFont="1" applyFill="1" applyBorder="1" applyProtection="1">
      <protection locked="0"/>
    </xf>
    <xf numFmtId="43" fontId="0" fillId="7" borderId="1" xfId="1" applyFont="1" applyFill="1" applyBorder="1" applyProtection="1">
      <protection locked="0"/>
    </xf>
    <xf numFmtId="43" fontId="0" fillId="3" borderId="1" xfId="1" applyFont="1" applyFill="1" applyBorder="1" applyProtection="1">
      <protection locked="0"/>
    </xf>
    <xf numFmtId="0" fontId="0" fillId="0" borderId="1" xfId="0" applyBorder="1" applyProtection="1">
      <protection locked="0"/>
    </xf>
    <xf numFmtId="0" fontId="10" fillId="0" borderId="1" xfId="0" applyFont="1" applyBorder="1" applyAlignment="1">
      <alignment vertical="top"/>
    </xf>
    <xf numFmtId="0" fontId="8" fillId="8" borderId="1" xfId="0" applyFont="1" applyFill="1" applyBorder="1" applyAlignment="1">
      <alignment horizontal="center" vertical="top" wrapText="1"/>
    </xf>
    <xf numFmtId="0" fontId="0" fillId="14" borderId="1" xfId="0" applyFill="1" applyBorder="1" applyAlignment="1">
      <alignment horizontal="center" wrapText="1"/>
    </xf>
    <xf numFmtId="43" fontId="0" fillId="0" borderId="0" xfId="1" applyFont="1" applyFill="1" applyBorder="1" applyProtection="1">
      <protection locked="0"/>
    </xf>
    <xf numFmtId="0" fontId="0" fillId="0" borderId="0" xfId="0" applyFill="1"/>
    <xf numFmtId="165" fontId="0" fillId="0" borderId="1" xfId="1" applyNumberFormat="1" applyFont="1" applyBorder="1" applyProtection="1">
      <protection locked="0"/>
    </xf>
    <xf numFmtId="0" fontId="0" fillId="0" borderId="1" xfId="0" applyFont="1" applyBorder="1" applyAlignment="1">
      <alignment horizontal="left" wrapText="1"/>
    </xf>
    <xf numFmtId="0" fontId="0" fillId="15" borderId="1" xfId="0" applyFill="1" applyBorder="1" applyAlignment="1">
      <alignment vertical="top"/>
    </xf>
    <xf numFmtId="0" fontId="10" fillId="15" borderId="1" xfId="0" applyFont="1" applyFill="1" applyBorder="1" applyAlignment="1">
      <alignment vertical="top"/>
    </xf>
    <xf numFmtId="0" fontId="0" fillId="0" borderId="1" xfId="0" applyFont="1" applyBorder="1" applyAlignment="1">
      <alignment horizontal="left" vertical="top" wrapText="1"/>
    </xf>
    <xf numFmtId="0" fontId="11" fillId="0" borderId="10" xfId="0" applyFont="1" applyBorder="1" applyAlignment="1">
      <alignment horizontal="right"/>
    </xf>
    <xf numFmtId="0" fontId="0" fillId="0" borderId="10" xfId="0" applyBorder="1" applyAlignment="1">
      <alignment vertical="top"/>
    </xf>
    <xf numFmtId="0" fontId="0" fillId="0" borderId="10" xfId="0" applyBorder="1" applyAlignment="1"/>
    <xf numFmtId="0" fontId="0" fillId="0" borderId="0" xfId="0" applyProtection="1"/>
    <xf numFmtId="0" fontId="0" fillId="12" borderId="1" xfId="0" applyFill="1" applyBorder="1" applyAlignment="1" applyProtection="1">
      <alignment horizontal="center"/>
    </xf>
    <xf numFmtId="0" fontId="0" fillId="0" borderId="0" xfId="0" applyFill="1" applyBorder="1" applyAlignment="1" applyProtection="1">
      <alignment horizontal="center"/>
    </xf>
    <xf numFmtId="0" fontId="0" fillId="0" borderId="0" xfId="0" applyBorder="1" applyProtection="1"/>
    <xf numFmtId="0" fontId="0" fillId="0" borderId="0" xfId="0" applyBorder="1" applyAlignment="1" applyProtection="1">
      <alignment wrapText="1"/>
    </xf>
    <xf numFmtId="0" fontId="0" fillId="10" borderId="1" xfId="0" applyFill="1" applyBorder="1" applyAlignment="1">
      <alignment horizontal="center"/>
    </xf>
    <xf numFmtId="0" fontId="0" fillId="0" borderId="0" xfId="0" applyBorder="1" applyAlignment="1">
      <alignment horizontal="center"/>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xf>
    <xf numFmtId="0" fontId="0" fillId="0" borderId="4" xfId="0" applyBorder="1" applyAlignment="1">
      <alignment horizontal="left" wrapText="1"/>
    </xf>
    <xf numFmtId="0" fontId="0" fillId="0" borderId="4" xfId="0" applyFill="1" applyBorder="1" applyAlignment="1">
      <alignment horizontal="left" wrapText="1"/>
    </xf>
    <xf numFmtId="0" fontId="2" fillId="0" borderId="0" xfId="0" applyFont="1" applyBorder="1" applyAlignment="1">
      <alignment horizontal="center" vertical="top" wrapText="1"/>
    </xf>
    <xf numFmtId="0" fontId="2" fillId="0" borderId="0" xfId="0" applyFont="1" applyFill="1" applyBorder="1" applyAlignment="1">
      <alignment horizontal="center" vertical="top" wrapText="1"/>
    </xf>
    <xf numFmtId="0" fontId="0" fillId="0" borderId="0" xfId="0" applyFont="1" applyAlignment="1"/>
    <xf numFmtId="0" fontId="2" fillId="0" borderId="1" xfId="0" applyFont="1" applyBorder="1" applyAlignment="1">
      <alignment horizontal="center" wrapText="1"/>
    </xf>
    <xf numFmtId="0" fontId="2" fillId="0" borderId="1" xfId="0" applyFont="1" applyFill="1" applyBorder="1" applyAlignment="1">
      <alignment horizontal="center" vertical="top" wrapText="1"/>
    </xf>
    <xf numFmtId="0" fontId="0" fillId="0" borderId="1" xfId="0" applyFont="1" applyBorder="1" applyAlignment="1">
      <alignment wrapText="1"/>
    </xf>
    <xf numFmtId="0" fontId="2" fillId="0" borderId="1" xfId="0" applyFont="1" applyBorder="1" applyAlignment="1">
      <alignment horizontal="center" vertical="top" wrapText="1"/>
    </xf>
    <xf numFmtId="0" fontId="0" fillId="0" borderId="2" xfId="0" applyBorder="1" applyProtection="1">
      <protection locked="0"/>
    </xf>
    <xf numFmtId="0" fontId="12" fillId="0" borderId="1" xfId="0" applyFont="1" applyBorder="1" applyAlignment="1">
      <alignment horizontal="center" vertical="top" wrapText="1"/>
    </xf>
    <xf numFmtId="0" fontId="0" fillId="15" borderId="2" xfId="0" applyFill="1" applyBorder="1"/>
    <xf numFmtId="0" fontId="0" fillId="15" borderId="8" xfId="0" applyFill="1" applyBorder="1"/>
    <xf numFmtId="0" fontId="0" fillId="15" borderId="6" xfId="0" applyFill="1" applyBorder="1"/>
    <xf numFmtId="0" fontId="10" fillId="0" borderId="1" xfId="0" applyFont="1" applyFill="1" applyBorder="1" applyAlignment="1">
      <alignment vertical="top"/>
    </xf>
    <xf numFmtId="0" fontId="0" fillId="0" borderId="1" xfId="0" applyFill="1" applyBorder="1" applyAlignment="1">
      <alignment vertical="top"/>
    </xf>
    <xf numFmtId="0" fontId="8" fillId="8" borderId="1" xfId="0" applyFont="1" applyFill="1" applyBorder="1" applyAlignment="1">
      <alignment horizontal="left" vertical="top" wrapText="1"/>
    </xf>
    <xf numFmtId="0" fontId="2" fillId="10" borderId="4" xfId="0" applyFont="1" applyFill="1" applyBorder="1" applyAlignment="1">
      <alignment horizontal="center" wrapText="1"/>
    </xf>
    <xf numFmtId="0" fontId="2" fillId="0" borderId="0" xfId="0" applyFont="1" applyBorder="1" applyAlignment="1">
      <alignment vertical="top"/>
    </xf>
    <xf numFmtId="0" fontId="0" fillId="0" borderId="0" xfId="0" applyAlignment="1">
      <alignment horizontal="left" wrapText="1"/>
    </xf>
    <xf numFmtId="0" fontId="0" fillId="0" borderId="0" xfId="0" applyBorder="1" applyProtection="1">
      <protection locked="0"/>
    </xf>
    <xf numFmtId="0" fontId="0" fillId="15" borderId="16" xfId="0" applyFill="1" applyBorder="1"/>
    <xf numFmtId="0" fontId="0" fillId="15" borderId="18" xfId="0" applyFill="1" applyBorder="1"/>
    <xf numFmtId="0" fontId="0" fillId="15" borderId="20" xfId="0" applyFill="1" applyBorder="1"/>
    <xf numFmtId="164" fontId="0" fillId="15" borderId="16" xfId="0" applyNumberFormat="1" applyFill="1" applyBorder="1"/>
    <xf numFmtId="164" fontId="0" fillId="15" borderId="18" xfId="0" applyNumberFormat="1" applyFill="1" applyBorder="1"/>
    <xf numFmtId="164" fontId="0" fillId="15" borderId="20" xfId="0" applyNumberFormat="1" applyFill="1" applyBorder="1"/>
    <xf numFmtId="164" fontId="0" fillId="15" borderId="17" xfId="0" applyNumberFormat="1" applyFill="1" applyBorder="1" applyAlignment="1" applyProtection="1">
      <alignment horizontal="right"/>
      <protection locked="0"/>
    </xf>
    <xf numFmtId="164" fontId="0" fillId="15" borderId="19" xfId="0" applyNumberFormat="1" applyFill="1" applyBorder="1" applyAlignment="1">
      <alignment horizontal="right"/>
    </xf>
    <xf numFmtId="1" fontId="0" fillId="15" borderId="19" xfId="0" applyNumberFormat="1" applyFill="1" applyBorder="1" applyAlignment="1">
      <alignment horizontal="right"/>
    </xf>
    <xf numFmtId="164" fontId="0" fillId="15" borderId="21" xfId="0" applyNumberFormat="1" applyFill="1" applyBorder="1" applyAlignment="1">
      <alignment horizontal="right"/>
    </xf>
    <xf numFmtId="0" fontId="0" fillId="15" borderId="1" xfId="0" applyFont="1" applyFill="1" applyBorder="1" applyAlignment="1">
      <alignment horizontal="left" vertical="top" wrapText="1"/>
    </xf>
    <xf numFmtId="0" fontId="0" fillId="0" borderId="1" xfId="0" applyFont="1" applyFill="1" applyBorder="1" applyAlignment="1">
      <alignment horizontal="left" vertical="top" wrapText="1"/>
    </xf>
    <xf numFmtId="0" fontId="13" fillId="0" borderId="1" xfId="0" applyFont="1" applyFill="1" applyBorder="1" applyAlignment="1">
      <alignment horizontal="left" vertical="top" wrapText="1"/>
    </xf>
    <xf numFmtId="0" fontId="0" fillId="0" borderId="2" xfId="0" applyBorder="1"/>
    <xf numFmtId="0" fontId="0" fillId="0" borderId="8" xfId="0" applyBorder="1"/>
    <xf numFmtId="164" fontId="0" fillId="15" borderId="17" xfId="0" applyNumberFormat="1" applyFill="1" applyBorder="1" applyAlignment="1">
      <alignment horizontal="right"/>
    </xf>
    <xf numFmtId="0" fontId="0" fillId="15" borderId="19" xfId="0" applyFill="1" applyBorder="1" applyAlignment="1">
      <alignment horizontal="right"/>
    </xf>
    <xf numFmtId="0" fontId="0" fillId="15" borderId="21" xfId="0" applyFill="1" applyBorder="1" applyAlignment="1">
      <alignment horizontal="right"/>
    </xf>
    <xf numFmtId="0" fontId="0" fillId="0" borderId="0" xfId="0" applyBorder="1" applyAlignment="1">
      <alignment horizontal="left" wrapText="1"/>
    </xf>
    <xf numFmtId="0" fontId="0" fillId="15" borderId="16" xfId="0" applyFill="1" applyBorder="1" applyProtection="1"/>
    <xf numFmtId="0" fontId="0" fillId="15" borderId="18" xfId="0" applyFill="1" applyBorder="1" applyProtection="1"/>
    <xf numFmtId="0" fontId="0" fillId="15" borderId="20" xfId="0" applyFill="1" applyBorder="1" applyProtection="1"/>
    <xf numFmtId="164" fontId="0" fillId="15" borderId="17" xfId="0" applyNumberFormat="1" applyFill="1" applyBorder="1" applyAlignment="1" applyProtection="1">
      <alignment horizontal="right"/>
    </xf>
    <xf numFmtId="0" fontId="0" fillId="15" borderId="19" xfId="0" applyFill="1" applyBorder="1" applyAlignment="1" applyProtection="1">
      <alignment horizontal="right"/>
    </xf>
    <xf numFmtId="0" fontId="0" fillId="15" borderId="21" xfId="0" applyFill="1" applyBorder="1" applyAlignment="1" applyProtection="1">
      <alignment horizontal="right"/>
    </xf>
    <xf numFmtId="0" fontId="0" fillId="0" borderId="0" xfId="0" applyAlignment="1" applyProtection="1">
      <alignment horizontal="left" wrapText="1"/>
    </xf>
    <xf numFmtId="0" fontId="0" fillId="0" borderId="0" xfId="0" applyBorder="1" applyAlignment="1" applyProtection="1">
      <alignment horizontal="left" wrapText="1"/>
    </xf>
    <xf numFmtId="0" fontId="0" fillId="0" borderId="0" xfId="0" applyBorder="1" applyAlignment="1">
      <alignment horizontal="left" vertical="top" wrapText="1"/>
    </xf>
    <xf numFmtId="0" fontId="0" fillId="13" borderId="1" xfId="0" applyFill="1" applyBorder="1" applyAlignment="1">
      <alignment wrapText="1"/>
    </xf>
    <xf numFmtId="0" fontId="0" fillId="13" borderId="8" xfId="0" applyFill="1" applyBorder="1" applyAlignment="1">
      <alignment wrapText="1"/>
    </xf>
    <xf numFmtId="165" fontId="0" fillId="0" borderId="5" xfId="1" applyNumberFormat="1" applyFont="1" applyBorder="1"/>
    <xf numFmtId="165" fontId="0" fillId="0" borderId="5" xfId="1" applyNumberFormat="1" applyFont="1" applyBorder="1" applyProtection="1">
      <protection locked="0"/>
    </xf>
    <xf numFmtId="165" fontId="0" fillId="0" borderId="0" xfId="1" applyNumberFormat="1" applyFont="1" applyBorder="1" applyProtection="1">
      <protection locked="0"/>
    </xf>
    <xf numFmtId="0" fontId="0" fillId="15" borderId="1" xfId="0" applyFill="1" applyBorder="1"/>
    <xf numFmtId="0" fontId="2" fillId="0" borderId="0" xfId="0" applyFont="1" applyAlignment="1">
      <alignment horizontal="right" wrapText="1"/>
    </xf>
    <xf numFmtId="0" fontId="0" fillId="0" borderId="1" xfId="0" applyBorder="1" applyAlignment="1" applyProtection="1">
      <alignment horizontal="left" wrapText="1"/>
    </xf>
    <xf numFmtId="0" fontId="0" fillId="0" borderId="0" xfId="0" applyBorder="1" applyAlignment="1">
      <alignment horizontal="center"/>
    </xf>
    <xf numFmtId="164" fontId="0" fillId="15" borderId="17" xfId="0" applyNumberFormat="1" applyFill="1" applyBorder="1"/>
    <xf numFmtId="43" fontId="0" fillId="0" borderId="1" xfId="0" applyNumberFormat="1" applyBorder="1" applyAlignment="1">
      <alignment vertical="center"/>
    </xf>
    <xf numFmtId="2" fontId="0" fillId="3" borderId="1" xfId="1" applyNumberFormat="1" applyFont="1" applyFill="1" applyBorder="1" applyProtection="1">
      <protection locked="0"/>
    </xf>
    <xf numFmtId="0" fontId="0" fillId="0" borderId="0" xfId="0" applyFill="1" applyBorder="1" applyAlignment="1"/>
    <xf numFmtId="166" fontId="0" fillId="0" borderId="1" xfId="0" applyNumberFormat="1" applyFill="1" applyBorder="1"/>
    <xf numFmtId="2" fontId="0" fillId="9" borderId="1" xfId="1" applyNumberFormat="1" applyFont="1" applyFill="1" applyBorder="1" applyProtection="1">
      <protection locked="0"/>
    </xf>
    <xf numFmtId="2" fontId="0" fillId="9" borderId="1" xfId="1" applyNumberFormat="1" applyFont="1" applyFill="1" applyBorder="1"/>
    <xf numFmtId="2" fontId="0" fillId="3" borderId="0" xfId="0" applyNumberFormat="1" applyFill="1"/>
    <xf numFmtId="0" fontId="2" fillId="0" borderId="2" xfId="0" applyFont="1" applyBorder="1" applyAlignment="1">
      <alignment horizontal="center" vertical="center" wrapText="1"/>
    </xf>
    <xf numFmtId="44" fontId="0" fillId="15" borderId="2" xfId="2" applyFont="1" applyFill="1" applyBorder="1"/>
    <xf numFmtId="44" fontId="0" fillId="15" borderId="8" xfId="2" applyFont="1" applyFill="1" applyBorder="1"/>
    <xf numFmtId="44" fontId="0" fillId="15" borderId="6" xfId="2" applyFont="1" applyFill="1" applyBorder="1"/>
    <xf numFmtId="0" fontId="0" fillId="10" borderId="1" xfId="0" applyFill="1" applyBorder="1" applyAlignment="1">
      <alignment horizontal="center"/>
    </xf>
    <xf numFmtId="0" fontId="0" fillId="10" borderId="2" xfId="0" applyFill="1" applyBorder="1" applyAlignment="1" applyProtection="1">
      <alignment horizontal="center"/>
    </xf>
    <xf numFmtId="43" fontId="0" fillId="10" borderId="1" xfId="1" applyFont="1" applyFill="1" applyBorder="1" applyAlignment="1" applyProtection="1">
      <alignment horizontal="center"/>
    </xf>
    <xf numFmtId="0" fontId="0" fillId="0" borderId="4" xfId="0" applyBorder="1" applyAlignment="1" applyProtection="1">
      <alignment wrapText="1"/>
      <protection locked="0"/>
    </xf>
    <xf numFmtId="166" fontId="0" fillId="0" borderId="1" xfId="0" applyNumberFormat="1" applyBorder="1" applyProtection="1">
      <protection locked="0"/>
    </xf>
    <xf numFmtId="44" fontId="0" fillId="0" borderId="4" xfId="2" applyFont="1" applyBorder="1" applyProtection="1">
      <protection locked="0"/>
    </xf>
    <xf numFmtId="0" fontId="0" fillId="0" borderId="1" xfId="0" applyFill="1" applyBorder="1" applyProtection="1">
      <protection locked="0"/>
    </xf>
    <xf numFmtId="43" fontId="8" fillId="0" borderId="0" xfId="0" applyNumberFormat="1" applyFont="1"/>
    <xf numFmtId="2" fontId="8" fillId="0" borderId="0" xfId="0" applyNumberFormat="1" applyFont="1"/>
    <xf numFmtId="0" fontId="2" fillId="0" borderId="6" xfId="0" applyFont="1" applyBorder="1" applyAlignment="1">
      <alignment wrapText="1"/>
    </xf>
    <xf numFmtId="167" fontId="0" fillId="2" borderId="1" xfId="1" applyNumberFormat="1" applyFont="1" applyFill="1" applyBorder="1" applyAlignment="1">
      <alignment horizontal="right"/>
    </xf>
    <xf numFmtId="167" fontId="0" fillId="4" borderId="1" xfId="1" applyNumberFormat="1" applyFont="1" applyFill="1" applyBorder="1" applyAlignment="1">
      <alignment horizontal="right"/>
    </xf>
    <xf numFmtId="167" fontId="0" fillId="10" borderId="1" xfId="1" applyNumberFormat="1" applyFont="1" applyFill="1" applyBorder="1" applyAlignment="1">
      <alignment horizontal="right"/>
    </xf>
    <xf numFmtId="167" fontId="0" fillId="2" borderId="1" xfId="2" applyNumberFormat="1" applyFont="1" applyFill="1" applyBorder="1" applyAlignment="1">
      <alignment horizontal="right"/>
    </xf>
    <xf numFmtId="167" fontId="0" fillId="4" borderId="1" xfId="2" applyNumberFormat="1" applyFont="1" applyFill="1" applyBorder="1" applyAlignment="1">
      <alignment horizontal="right"/>
    </xf>
    <xf numFmtId="167" fontId="0" fillId="10" borderId="1" xfId="2" applyNumberFormat="1" applyFont="1" applyFill="1" applyBorder="1" applyAlignment="1">
      <alignment horizontal="right"/>
    </xf>
    <xf numFmtId="167" fontId="0" fillId="2" borderId="1" xfId="2" applyNumberFormat="1" applyFont="1" applyFill="1" applyBorder="1" applyAlignment="1" applyProtection="1">
      <alignment horizontal="right"/>
    </xf>
    <xf numFmtId="167" fontId="0" fillId="4" borderId="1" xfId="2" applyNumberFormat="1" applyFont="1" applyFill="1" applyBorder="1" applyAlignment="1" applyProtection="1">
      <alignment horizontal="right"/>
    </xf>
    <xf numFmtId="167" fontId="0" fillId="2" borderId="1" xfId="2" applyNumberFormat="1" applyFont="1" applyFill="1" applyBorder="1" applyAlignment="1" applyProtection="1">
      <alignment horizontal="right"/>
      <protection locked="0"/>
    </xf>
    <xf numFmtId="167" fontId="1" fillId="2" borderId="1" xfId="2" applyNumberFormat="1" applyFont="1" applyFill="1" applyBorder="1" applyAlignment="1" applyProtection="1">
      <alignment horizontal="right"/>
    </xf>
    <xf numFmtId="167" fontId="1" fillId="4" borderId="1" xfId="2" applyNumberFormat="1" applyFont="1" applyFill="1" applyBorder="1" applyAlignment="1" applyProtection="1">
      <alignment horizontal="right"/>
    </xf>
    <xf numFmtId="167" fontId="0" fillId="4" borderId="1" xfId="2" applyNumberFormat="1" applyFont="1" applyFill="1" applyBorder="1" applyAlignment="1" applyProtection="1">
      <alignment horizontal="right"/>
      <protection locked="0"/>
    </xf>
    <xf numFmtId="0" fontId="0" fillId="4" borderId="15" xfId="0" applyFill="1" applyBorder="1" applyAlignment="1">
      <alignment horizontal="center"/>
    </xf>
    <xf numFmtId="0" fontId="0" fillId="0" borderId="0" xfId="0" applyProtection="1">
      <protection locked="0"/>
    </xf>
    <xf numFmtId="0" fontId="0" fillId="0" borderId="0" xfId="0" applyAlignment="1" applyProtection="1">
      <alignment horizontal="right"/>
      <protection locked="0"/>
    </xf>
    <xf numFmtId="0" fontId="0" fillId="0" borderId="0" xfId="0" applyFill="1" applyBorder="1" applyAlignment="1" applyProtection="1">
      <alignment horizontal="center"/>
      <protection locked="0"/>
    </xf>
    <xf numFmtId="0" fontId="0" fillId="0" borderId="0" xfId="0" applyAlignment="1" applyProtection="1">
      <alignment vertical="top" wrapText="1"/>
      <protection locked="0"/>
    </xf>
    <xf numFmtId="0" fontId="2" fillId="0" borderId="1" xfId="0" applyFont="1" applyFill="1" applyBorder="1" applyProtection="1">
      <protection locked="0"/>
    </xf>
    <xf numFmtId="0" fontId="2" fillId="15" borderId="1" xfId="0" applyFont="1" applyFill="1" applyBorder="1" applyAlignment="1" applyProtection="1">
      <alignment horizontal="center" vertical="top"/>
      <protection locked="0"/>
    </xf>
    <xf numFmtId="0" fontId="2" fillId="15" borderId="1" xfId="0" applyFont="1" applyFill="1" applyBorder="1" applyAlignment="1" applyProtection="1">
      <alignment horizontal="center" vertical="top" wrapText="1"/>
      <protection locked="0"/>
    </xf>
    <xf numFmtId="0" fontId="0" fillId="0" borderId="1" xfId="0" applyFill="1" applyBorder="1" applyAlignment="1" applyProtection="1">
      <alignment vertical="top" wrapText="1"/>
      <protection locked="0"/>
    </xf>
    <xf numFmtId="0" fontId="0" fillId="0" borderId="1" xfId="0" applyFill="1" applyBorder="1" applyAlignment="1" applyProtection="1">
      <alignment wrapText="1"/>
      <protection locked="0"/>
    </xf>
    <xf numFmtId="0" fontId="0" fillId="0" borderId="0" xfId="0" applyBorder="1" applyAlignment="1" applyProtection="1">
      <alignment vertical="top"/>
      <protection locked="0"/>
    </xf>
    <xf numFmtId="0" fontId="2" fillId="0" borderId="1" xfId="0" applyFont="1" applyBorder="1" applyAlignment="1">
      <alignment horizontal="center" vertical="top" wrapText="1"/>
    </xf>
    <xf numFmtId="0" fontId="0" fillId="0" borderId="9" xfId="0" applyBorder="1" applyAlignment="1">
      <alignment wrapText="1"/>
    </xf>
    <xf numFmtId="0" fontId="0" fillId="0" borderId="3" xfId="0" applyBorder="1" applyAlignment="1">
      <alignment wrapText="1"/>
    </xf>
    <xf numFmtId="44" fontId="0" fillId="0" borderId="6" xfId="2" applyFont="1" applyBorder="1" applyProtection="1">
      <protection locked="0"/>
    </xf>
    <xf numFmtId="1" fontId="0" fillId="0" borderId="1" xfId="0" applyNumberFormat="1" applyFont="1" applyBorder="1" applyAlignment="1" applyProtection="1">
      <alignment horizontal="center" vertical="top" wrapText="1"/>
      <protection locked="0"/>
    </xf>
    <xf numFmtId="1" fontId="0" fillId="0" borderId="1" xfId="0" applyNumberFormat="1" applyFont="1" applyFill="1" applyBorder="1" applyAlignment="1" applyProtection="1">
      <alignment horizontal="center" vertical="top" wrapText="1"/>
      <protection locked="0"/>
    </xf>
    <xf numFmtId="1" fontId="2" fillId="0" borderId="1" xfId="0" applyNumberFormat="1" applyFont="1" applyBorder="1" applyAlignment="1" applyProtection="1">
      <alignment horizontal="center" vertical="top" wrapText="1"/>
      <protection locked="0"/>
    </xf>
    <xf numFmtId="1" fontId="2" fillId="0" borderId="1" xfId="0" applyNumberFormat="1" applyFont="1" applyFill="1" applyBorder="1" applyAlignment="1" applyProtection="1">
      <alignment horizontal="center" vertical="top" wrapText="1"/>
      <protection locked="0"/>
    </xf>
    <xf numFmtId="1" fontId="0" fillId="0" borderId="1" xfId="0" applyNumberFormat="1" applyBorder="1" applyProtection="1">
      <protection locked="0"/>
    </xf>
    <xf numFmtId="44" fontId="0" fillId="0" borderId="0" xfId="2" applyFont="1"/>
    <xf numFmtId="44" fontId="2" fillId="0" borderId="0" xfId="2" applyFont="1"/>
    <xf numFmtId="9" fontId="2" fillId="0" borderId="0" xfId="2" applyNumberFormat="1" applyFont="1" applyAlignment="1">
      <alignment horizontal="center"/>
    </xf>
    <xf numFmtId="44" fontId="2" fillId="0" borderId="0" xfId="2" applyFont="1" applyAlignment="1">
      <alignment horizontal="center"/>
    </xf>
    <xf numFmtId="1" fontId="0" fillId="0" borderId="6" xfId="0" applyNumberFormat="1" applyBorder="1" applyAlignment="1" applyProtection="1">
      <alignment horizontal="center"/>
      <protection locked="0"/>
    </xf>
    <xf numFmtId="1" fontId="0" fillId="0" borderId="6" xfId="0" applyNumberFormat="1" applyFill="1" applyBorder="1" applyAlignment="1" applyProtection="1">
      <alignment horizontal="center"/>
      <protection locked="0"/>
    </xf>
    <xf numFmtId="0" fontId="2" fillId="2" borderId="1" xfId="0" applyFont="1" applyFill="1" applyBorder="1" applyAlignment="1">
      <alignment horizontal="center"/>
    </xf>
    <xf numFmtId="165" fontId="0" fillId="15" borderId="1" xfId="1" applyNumberFormat="1" applyFont="1" applyFill="1" applyBorder="1" applyProtection="1">
      <protection locked="0"/>
    </xf>
    <xf numFmtId="0" fontId="15" fillId="0" borderId="0" xfId="3"/>
    <xf numFmtId="0" fontId="0" fillId="12" borderId="0" xfId="0" applyFill="1" applyAlignment="1">
      <alignment wrapText="1"/>
    </xf>
    <xf numFmtId="164" fontId="0" fillId="0" borderId="0" xfId="0" applyNumberFormat="1" applyProtection="1">
      <protection locked="0"/>
    </xf>
    <xf numFmtId="0" fontId="16" fillId="0" borderId="1" xfId="0" applyFont="1" applyBorder="1" applyAlignment="1">
      <alignment horizontal="left" vertical="top" wrapText="1"/>
    </xf>
    <xf numFmtId="164" fontId="0" fillId="0" borderId="0" xfId="0" applyNumberFormat="1"/>
    <xf numFmtId="167" fontId="0" fillId="10" borderId="1" xfId="2" applyNumberFormat="1" applyFont="1" applyFill="1" applyBorder="1" applyAlignment="1" applyProtection="1">
      <protection locked="0"/>
    </xf>
    <xf numFmtId="0" fontId="0" fillId="17" borderId="0" xfId="0" applyFill="1" applyAlignment="1">
      <alignment wrapText="1"/>
    </xf>
    <xf numFmtId="167" fontId="0" fillId="10" borderId="1" xfId="2" applyNumberFormat="1" applyFont="1" applyFill="1" applyBorder="1" applyAlignment="1" applyProtection="1"/>
    <xf numFmtId="44" fontId="0" fillId="0" borderId="20" xfId="2" applyFont="1" applyBorder="1"/>
    <xf numFmtId="0" fontId="2" fillId="10" borderId="1" xfId="0" applyFont="1" applyFill="1" applyBorder="1"/>
    <xf numFmtId="167" fontId="0" fillId="0" borderId="1" xfId="0" applyNumberFormat="1" applyBorder="1"/>
    <xf numFmtId="167" fontId="0" fillId="0" borderId="1" xfId="2" applyNumberFormat="1" applyFont="1" applyBorder="1"/>
    <xf numFmtId="0" fontId="2" fillId="10" borderId="1" xfId="0" applyFont="1" applyFill="1" applyBorder="1" applyAlignment="1">
      <alignment wrapText="1"/>
    </xf>
    <xf numFmtId="0" fontId="0" fillId="10" borderId="16" xfId="0" applyFill="1" applyBorder="1" applyAlignment="1">
      <alignment horizontal="center" vertical="top"/>
    </xf>
    <xf numFmtId="0" fontId="0" fillId="10" borderId="1" xfId="0" applyFont="1" applyFill="1" applyBorder="1" applyAlignment="1">
      <alignment horizontal="center" wrapText="1"/>
    </xf>
    <xf numFmtId="44" fontId="0" fillId="0" borderId="1" xfId="2" applyFont="1" applyBorder="1"/>
    <xf numFmtId="0" fontId="0" fillId="0" borderId="0" xfId="0" applyFont="1" applyFill="1" applyBorder="1" applyAlignment="1">
      <alignment horizontal="center" wrapText="1"/>
    </xf>
    <xf numFmtId="44" fontId="0" fillId="0" borderId="0" xfId="2" applyFont="1" applyFill="1" applyBorder="1"/>
    <xf numFmtId="167" fontId="0" fillId="0" borderId="0" xfId="2" applyNumberFormat="1" applyFont="1" applyFill="1" applyBorder="1" applyAlignment="1" applyProtection="1">
      <protection locked="0"/>
    </xf>
    <xf numFmtId="167" fontId="0" fillId="0" borderId="0" xfId="2" applyNumberFormat="1" applyFont="1" applyFill="1" applyBorder="1" applyAlignment="1" applyProtection="1"/>
    <xf numFmtId="167" fontId="1" fillId="0" borderId="0" xfId="2" applyNumberFormat="1" applyFont="1" applyFill="1" applyBorder="1" applyAlignment="1" applyProtection="1"/>
    <xf numFmtId="0" fontId="0" fillId="0" borderId="0" xfId="0" applyFill="1" applyBorder="1" applyAlignment="1">
      <alignment horizontal="center" wrapText="1"/>
    </xf>
    <xf numFmtId="43" fontId="0" fillId="0" borderId="12" xfId="1" applyFont="1" applyFill="1" applyBorder="1" applyAlignment="1">
      <alignment horizontal="center" wrapText="1"/>
    </xf>
    <xf numFmtId="43" fontId="0" fillId="0" borderId="0" xfId="1" applyFont="1" applyFill="1" applyBorder="1" applyAlignment="1"/>
    <xf numFmtId="43" fontId="0" fillId="0" borderId="0" xfId="1" applyFont="1" applyFill="1" applyBorder="1"/>
    <xf numFmtId="44" fontId="2" fillId="10" borderId="1" xfId="0" applyNumberFormat="1" applyFont="1" applyFill="1" applyBorder="1" applyAlignment="1">
      <alignment wrapText="1"/>
    </xf>
    <xf numFmtId="164" fontId="0" fillId="15" borderId="0" xfId="0" applyNumberFormat="1" applyFill="1" applyBorder="1"/>
    <xf numFmtId="164" fontId="0" fillId="15" borderId="0" xfId="0" applyNumberFormat="1" applyFill="1" applyBorder="1" applyAlignment="1">
      <alignment horizontal="right"/>
    </xf>
    <xf numFmtId="44" fontId="0" fillId="0" borderId="0" xfId="2" applyFont="1" applyBorder="1"/>
    <xf numFmtId="0" fontId="2" fillId="0" borderId="8" xfId="0" applyFont="1" applyBorder="1"/>
    <xf numFmtId="0" fontId="2" fillId="0" borderId="8" xfId="0" applyFont="1" applyBorder="1" applyAlignment="1">
      <alignment wrapText="1"/>
    </xf>
    <xf numFmtId="0" fontId="0" fillId="12" borderId="0" xfId="0" applyFill="1"/>
    <xf numFmtId="164" fontId="3" fillId="17" borderId="0" xfId="0" applyNumberFormat="1" applyFont="1" applyFill="1" applyBorder="1" applyAlignment="1">
      <alignment horizontal="left" vertical="top" shrinkToFit="1"/>
    </xf>
    <xf numFmtId="0" fontId="5" fillId="17" borderId="0" xfId="0" applyFont="1" applyFill="1" applyBorder="1" applyAlignment="1">
      <alignment horizontal="left" vertical="top"/>
    </xf>
    <xf numFmtId="0" fontId="0" fillId="17" borderId="0" xfId="0" applyFill="1" applyBorder="1"/>
    <xf numFmtId="44" fontId="0" fillId="17" borderId="0" xfId="2" applyFont="1" applyFill="1"/>
    <xf numFmtId="0" fontId="0" fillId="17" borderId="0" xfId="0" applyFill="1"/>
    <xf numFmtId="0" fontId="0" fillId="19" borderId="0" xfId="0" applyFill="1"/>
    <xf numFmtId="2" fontId="0" fillId="0" borderId="0" xfId="0" applyNumberFormat="1"/>
    <xf numFmtId="2" fontId="0" fillId="16" borderId="0" xfId="0" applyNumberFormat="1" applyFill="1"/>
    <xf numFmtId="2" fontId="0" fillId="20" borderId="0" xfId="0" applyNumberFormat="1" applyFill="1"/>
    <xf numFmtId="0" fontId="0" fillId="19" borderId="0" xfId="0" applyFill="1" applyAlignment="1">
      <alignment wrapText="1"/>
    </xf>
    <xf numFmtId="0" fontId="0" fillId="20" borderId="0" xfId="0" applyFill="1"/>
    <xf numFmtId="2" fontId="0" fillId="12" borderId="0" xfId="0" applyNumberFormat="1" applyFill="1"/>
    <xf numFmtId="44" fontId="20" fillId="18" borderId="0" xfId="2" applyFont="1" applyFill="1" applyBorder="1" applyAlignment="1">
      <alignment wrapText="1"/>
    </xf>
    <xf numFmtId="0" fontId="0" fillId="4" borderId="0" xfId="0" applyFill="1"/>
    <xf numFmtId="44" fontId="20" fillId="18" borderId="22" xfId="2" applyFont="1" applyFill="1" applyBorder="1" applyAlignment="1">
      <alignment wrapText="1"/>
    </xf>
    <xf numFmtId="44" fontId="20" fillId="18" borderId="22" xfId="2" applyFont="1" applyFill="1" applyBorder="1"/>
    <xf numFmtId="44" fontId="0" fillId="0" borderId="0" xfId="2" applyFont="1" applyFill="1"/>
    <xf numFmtId="0" fontId="18" fillId="0" borderId="0" xfId="0" applyFont="1" applyAlignment="1">
      <alignment vertical="top"/>
    </xf>
    <xf numFmtId="167" fontId="1" fillId="10" borderId="1" xfId="2" applyNumberFormat="1" applyFont="1" applyFill="1" applyBorder="1" applyAlignment="1" applyProtection="1">
      <alignment horizontal="right"/>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0" xfId="0" applyBorder="1" applyAlignment="1">
      <alignment vertical="top"/>
    </xf>
    <xf numFmtId="0" fontId="0" fillId="0" borderId="10" xfId="0" applyBorder="1" applyAlignment="1"/>
    <xf numFmtId="0" fontId="0" fillId="12" borderId="0" xfId="0" applyFill="1" applyAlignment="1"/>
    <xf numFmtId="0" fontId="0" fillId="0" borderId="1" xfId="0" applyBorder="1" applyAlignment="1">
      <alignment horizontal="left" wrapText="1"/>
    </xf>
    <xf numFmtId="0" fontId="0" fillId="0" borderId="1" xfId="0" applyNumberFormat="1" applyBorder="1" applyAlignment="1" applyProtection="1">
      <alignment horizontal="left" wrapText="1"/>
      <protection locked="0"/>
    </xf>
    <xf numFmtId="0" fontId="0" fillId="0" borderId="0" xfId="0" applyBorder="1" applyAlignment="1">
      <alignment horizontal="left" vertical="top" wrapText="1"/>
    </xf>
    <xf numFmtId="0" fontId="0" fillId="0" borderId="1" xfId="0" applyBorder="1" applyAlignment="1">
      <alignment horizontal="left" vertical="top" wrapText="1"/>
    </xf>
    <xf numFmtId="0" fontId="0" fillId="0" borderId="1" xfId="0" applyBorder="1" applyAlignment="1" applyProtection="1">
      <alignment horizontal="left"/>
      <protection locked="0"/>
    </xf>
    <xf numFmtId="0" fontId="0" fillId="0" borderId="3" xfId="0" applyBorder="1" applyAlignment="1">
      <alignment horizontal="center"/>
    </xf>
    <xf numFmtId="0" fontId="0" fillId="0" borderId="7" xfId="0" applyBorder="1" applyAlignment="1">
      <alignment horizontal="center"/>
    </xf>
    <xf numFmtId="0" fontId="0" fillId="0" borderId="4" xfId="0" applyBorder="1" applyAlignment="1">
      <alignment horizontal="center"/>
    </xf>
    <xf numFmtId="0" fontId="0" fillId="10" borderId="1" xfId="0" applyFill="1" applyBorder="1" applyAlignment="1">
      <alignment horizontal="center"/>
    </xf>
    <xf numFmtId="0" fontId="0" fillId="0" borderId="12" xfId="0" applyBorder="1" applyAlignment="1">
      <alignment wrapText="1"/>
    </xf>
    <xf numFmtId="0" fontId="0" fillId="0" borderId="0" xfId="0" applyAlignment="1"/>
    <xf numFmtId="0" fontId="0" fillId="0" borderId="0" xfId="0" applyAlignment="1">
      <alignment vertical="top" wrapText="1"/>
    </xf>
    <xf numFmtId="0" fontId="0" fillId="0" borderId="0" xfId="0" applyAlignment="1">
      <alignment wrapText="1"/>
    </xf>
    <xf numFmtId="0" fontId="0" fillId="11" borderId="5" xfId="0" applyFill="1" applyBorder="1" applyAlignment="1">
      <alignment wrapText="1"/>
    </xf>
    <xf numFmtId="0" fontId="0" fillId="11" borderId="5" xfId="0" applyFill="1" applyBorder="1" applyAlignment="1"/>
    <xf numFmtId="0" fontId="0" fillId="0" borderId="12" xfId="0" applyBorder="1" applyAlignment="1">
      <alignment horizontal="center"/>
    </xf>
    <xf numFmtId="0" fontId="0" fillId="0" borderId="0" xfId="0" applyBorder="1" applyAlignment="1">
      <alignment horizontal="center"/>
    </xf>
    <xf numFmtId="0" fontId="0" fillId="11" borderId="5" xfId="0" applyFill="1" applyBorder="1" applyAlignment="1">
      <alignment horizontal="left" wrapText="1"/>
    </xf>
    <xf numFmtId="0" fontId="0" fillId="0" borderId="0" xfId="0" applyAlignment="1">
      <alignment horizontal="center"/>
    </xf>
    <xf numFmtId="0" fontId="0" fillId="0" borderId="0" xfId="0" applyAlignment="1">
      <alignment horizontal="left" vertical="top" wrapText="1"/>
    </xf>
    <xf numFmtId="0" fontId="0" fillId="0" borderId="0" xfId="0" applyAlignment="1">
      <alignment horizontal="left" wrapText="1"/>
    </xf>
    <xf numFmtId="0" fontId="0" fillId="0" borderId="13" xfId="0" applyBorder="1" applyAlignment="1">
      <alignment horizontal="left" wrapText="1"/>
    </xf>
    <xf numFmtId="0" fontId="0" fillId="0" borderId="0" xfId="0" applyBorder="1" applyAlignment="1">
      <alignment horizontal="left" wrapText="1"/>
    </xf>
    <xf numFmtId="0" fontId="0" fillId="0" borderId="1" xfId="0" applyBorder="1" applyAlignment="1">
      <alignment horizontal="center"/>
    </xf>
    <xf numFmtId="0" fontId="0" fillId="0" borderId="1" xfId="0" applyBorder="1" applyAlignment="1">
      <alignment horizontal="left"/>
    </xf>
    <xf numFmtId="0" fontId="0" fillId="0" borderId="1" xfId="0" applyBorder="1" applyAlignment="1" applyProtection="1">
      <alignment horizontal="left" wrapText="1"/>
    </xf>
    <xf numFmtId="0" fontId="0" fillId="0" borderId="3" xfId="0" applyBorder="1" applyAlignment="1" applyProtection="1">
      <alignment horizontal="center"/>
    </xf>
    <xf numFmtId="0" fontId="0" fillId="0" borderId="4" xfId="0" applyBorder="1" applyAlignment="1" applyProtection="1">
      <alignment horizontal="center"/>
    </xf>
    <xf numFmtId="0" fontId="0" fillId="0" borderId="0" xfId="0" applyAlignment="1" applyProtection="1">
      <alignment horizontal="left" wrapText="1"/>
    </xf>
    <xf numFmtId="0" fontId="0" fillId="0" borderId="13" xfId="0" applyBorder="1" applyAlignment="1" applyProtection="1">
      <alignment horizontal="left" wrapText="1"/>
    </xf>
    <xf numFmtId="1" fontId="2" fillId="0" borderId="1" xfId="0" applyNumberFormat="1" applyFont="1" applyBorder="1" applyAlignment="1" applyProtection="1">
      <alignment horizontal="center" vertical="top" wrapText="1"/>
      <protection locked="0"/>
    </xf>
    <xf numFmtId="1" fontId="0" fillId="0" borderId="1" xfId="0" applyNumberFormat="1" applyFont="1" applyBorder="1" applyAlignment="1" applyProtection="1">
      <alignment horizontal="center" vertical="top" wrapText="1"/>
      <protection locked="0"/>
    </xf>
    <xf numFmtId="1" fontId="0" fillId="0" borderId="3" xfId="0" applyNumberFormat="1" applyFont="1" applyBorder="1" applyAlignment="1" applyProtection="1">
      <alignment horizontal="center" vertical="top" wrapText="1"/>
      <protection locked="0"/>
    </xf>
    <xf numFmtId="1" fontId="0" fillId="0" borderId="4" xfId="0" applyNumberFormat="1" applyFont="1" applyBorder="1" applyAlignment="1" applyProtection="1">
      <alignment horizontal="center" vertical="top" wrapText="1"/>
      <protection locked="0"/>
    </xf>
    <xf numFmtId="0" fontId="2" fillId="0" borderId="1" xfId="0" applyFont="1" applyBorder="1" applyAlignment="1">
      <alignment horizontal="center" vertical="top" wrapText="1"/>
    </xf>
    <xf numFmtId="0" fontId="0" fillId="15" borderId="1" xfId="0" applyFill="1" applyBorder="1" applyAlignment="1">
      <alignment horizontal="left" wrapText="1"/>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1" fontId="0" fillId="0" borderId="1" xfId="0" applyNumberFormat="1" applyBorder="1" applyAlignment="1" applyProtection="1">
      <alignment horizontal="center"/>
      <protection locked="0"/>
    </xf>
    <xf numFmtId="1" fontId="0" fillId="0" borderId="2" xfId="0" applyNumberFormat="1" applyBorder="1" applyAlignment="1" applyProtection="1">
      <alignment horizontal="center"/>
      <protection locked="0"/>
    </xf>
    <xf numFmtId="0" fontId="2" fillId="15" borderId="2" xfId="0" applyFont="1" applyFill="1" applyBorder="1" applyAlignment="1">
      <alignment horizontal="center" vertical="center" wrapText="1"/>
    </xf>
    <xf numFmtId="0" fontId="2" fillId="15" borderId="8" xfId="0" applyFont="1" applyFill="1" applyBorder="1" applyAlignment="1">
      <alignment horizontal="center" vertical="center" wrapText="1"/>
    </xf>
    <xf numFmtId="0" fontId="2" fillId="15" borderId="6" xfId="0" applyFont="1" applyFill="1" applyBorder="1" applyAlignment="1">
      <alignment horizontal="center" vertical="center" wrapText="1"/>
    </xf>
    <xf numFmtId="0" fontId="0" fillId="15" borderId="1" xfId="0" applyFont="1" applyFill="1" applyBorder="1" applyAlignment="1">
      <alignment horizontal="left" wrapText="1"/>
    </xf>
    <xf numFmtId="0" fontId="0" fillId="15" borderId="14" xfId="0" applyFill="1" applyBorder="1" applyAlignment="1">
      <alignment horizontal="left" wrapText="1"/>
    </xf>
    <xf numFmtId="0" fontId="0" fillId="15" borderId="5" xfId="0" applyFill="1" applyBorder="1" applyAlignment="1">
      <alignment horizontal="left" wrapText="1"/>
    </xf>
    <xf numFmtId="0" fontId="0" fillId="15" borderId="15" xfId="0" applyFill="1" applyBorder="1" applyAlignment="1">
      <alignment horizontal="left" wrapText="1"/>
    </xf>
    <xf numFmtId="0" fontId="0" fillId="15" borderId="9" xfId="0" applyFill="1" applyBorder="1" applyAlignment="1">
      <alignment horizontal="left" wrapText="1"/>
    </xf>
    <xf numFmtId="0" fontId="0" fillId="15" borderId="10" xfId="0" applyFill="1" applyBorder="1" applyAlignment="1">
      <alignment horizontal="left" wrapText="1"/>
    </xf>
    <xf numFmtId="0" fontId="0" fillId="15" borderId="11" xfId="0" applyFill="1" applyBorder="1" applyAlignment="1">
      <alignment horizontal="left" wrapText="1"/>
    </xf>
    <xf numFmtId="0" fontId="2" fillId="15" borderId="1" xfId="0" applyFont="1" applyFill="1" applyBorder="1" applyAlignment="1">
      <alignment horizontal="left" vertical="center" wrapText="1"/>
    </xf>
    <xf numFmtId="1" fontId="0" fillId="0" borderId="6" xfId="0" applyNumberFormat="1" applyBorder="1" applyAlignment="1" applyProtection="1">
      <alignment horizontal="center"/>
      <protection locked="0"/>
    </xf>
    <xf numFmtId="1" fontId="2" fillId="0" borderId="3" xfId="0" applyNumberFormat="1" applyFont="1" applyBorder="1" applyAlignment="1" applyProtection="1">
      <alignment horizontal="center" vertical="top" wrapText="1"/>
      <protection locked="0"/>
    </xf>
    <xf numFmtId="1" fontId="2" fillId="0" borderId="4" xfId="0" applyNumberFormat="1" applyFont="1" applyBorder="1" applyAlignment="1" applyProtection="1">
      <alignment horizontal="center" vertical="top" wrapText="1"/>
      <protection locked="0"/>
    </xf>
    <xf numFmtId="0" fontId="0" fillId="15" borderId="3" xfId="0" applyFill="1" applyBorder="1" applyAlignment="1">
      <alignment horizontal="left" vertical="top" wrapText="1"/>
    </xf>
    <xf numFmtId="0" fontId="0" fillId="15" borderId="7" xfId="0" applyFill="1" applyBorder="1" applyAlignment="1">
      <alignment horizontal="left" vertical="top" wrapText="1"/>
    </xf>
    <xf numFmtId="0" fontId="0" fillId="15" borderId="4" xfId="0" applyFill="1" applyBorder="1" applyAlignment="1">
      <alignment horizontal="left" vertical="top" wrapText="1"/>
    </xf>
    <xf numFmtId="0" fontId="0" fillId="0" borderId="0" xfId="0" applyAlignment="1" applyProtection="1">
      <alignment horizontal="left" vertical="top" wrapText="1"/>
      <protection locked="0"/>
    </xf>
    <xf numFmtId="0" fontId="0" fillId="0" borderId="12" xfId="0" applyBorder="1" applyAlignment="1">
      <alignment horizontal="left" wrapText="1"/>
    </xf>
    <xf numFmtId="165" fontId="0" fillId="15" borderId="3" xfId="1" applyNumberFormat="1" applyFont="1" applyFill="1" applyBorder="1" applyAlignment="1" applyProtection="1">
      <alignment horizontal="center"/>
    </xf>
    <xf numFmtId="165" fontId="0" fillId="15" borderId="7" xfId="1" applyNumberFormat="1" applyFont="1" applyFill="1" applyBorder="1" applyAlignment="1" applyProtection="1">
      <alignment horizontal="center"/>
    </xf>
    <xf numFmtId="165" fontId="0" fillId="15" borderId="4" xfId="1" applyNumberFormat="1" applyFont="1" applyFill="1" applyBorder="1" applyAlignment="1" applyProtection="1">
      <alignment horizontal="center"/>
    </xf>
  </cellXfs>
  <cellStyles count="5">
    <cellStyle name="Comma" xfId="1" builtinId="3"/>
    <cellStyle name="Currency" xfId="2" builtinId="4"/>
    <cellStyle name="Currency 8" xfId="4" xr:uid="{65F5AE73-4A74-4725-B08F-A8EA26BB5558}"/>
    <cellStyle name="Hyperlink" xfId="3" builtinId="8"/>
    <cellStyle name="Normal" xfId="0" builtinId="0"/>
  </cellStyles>
  <dxfs count="93">
    <dxf>
      <fill>
        <patternFill>
          <bgColor rgb="FFFF0000"/>
        </patternFill>
      </fill>
    </dxf>
    <dxf>
      <fill>
        <patternFill>
          <bgColor theme="0"/>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patternType="none">
          <bgColor auto="1"/>
        </patternFill>
      </fill>
    </dxf>
    <dxf>
      <fill>
        <patternFill>
          <bgColor rgb="FFFF0000"/>
        </patternFill>
      </fill>
    </dxf>
    <dxf>
      <fill>
        <patternFill>
          <bgColor rgb="FFFF0000"/>
        </patternFill>
      </fill>
    </dxf>
    <dxf>
      <fill>
        <patternFill patternType="none">
          <bgColor auto="1"/>
        </patternFill>
      </fill>
    </dxf>
    <dxf>
      <fill>
        <patternFill patternType="none">
          <bgColor auto="1"/>
        </patternFill>
      </fill>
    </dxf>
    <dxf>
      <fill>
        <patternFill>
          <bgColor rgb="FFC00000"/>
        </patternFill>
      </fill>
    </dxf>
    <dxf>
      <fill>
        <patternFill patternType="none">
          <bgColor auto="1"/>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ont>
        <color auto="1"/>
      </font>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ill>
        <patternFill>
          <bgColor rgb="FFFFFF00"/>
        </patternFill>
      </fill>
      <border>
        <left style="dashDotDot">
          <color auto="1"/>
        </left>
        <right style="dashDotDot">
          <color auto="1"/>
        </right>
        <top style="dashDotDot">
          <color auto="1"/>
        </top>
        <bottom style="dashDotDot">
          <color auto="1"/>
        </bottom>
        <vertical/>
        <horizontal/>
      </border>
    </dxf>
    <dxf>
      <font>
        <color theme="0"/>
      </font>
      <fill>
        <patternFill>
          <bgColor rgb="FFFF0000"/>
        </patternFill>
      </fill>
    </dxf>
    <dxf>
      <fill>
        <patternFill>
          <bgColor rgb="FFFFFF00"/>
        </patternFill>
      </fill>
      <border>
        <left style="dashDot">
          <color auto="1"/>
        </left>
        <right style="dashDot">
          <color auto="1"/>
        </right>
        <top style="dashDot">
          <color auto="1"/>
        </top>
        <bottom style="dashDot">
          <color auto="1"/>
        </bottom>
      </border>
    </dxf>
    <dxf>
      <font>
        <b/>
        <i val="0"/>
        <color theme="0"/>
      </font>
      <fill>
        <patternFill>
          <bgColor rgb="FFFF0000"/>
        </patternFill>
      </fill>
    </dxf>
    <dxf>
      <font>
        <color theme="0"/>
      </font>
    </dxf>
    <dxf>
      <font>
        <b/>
        <i val="0"/>
        <color theme="0"/>
      </font>
      <fill>
        <patternFill>
          <bgColor rgb="FFFF0000"/>
        </patternFill>
      </fill>
    </dxf>
    <dxf>
      <font>
        <b/>
        <i val="0"/>
        <color theme="0"/>
      </font>
      <fill>
        <patternFill>
          <bgColor rgb="FFFF0000"/>
        </patternFill>
      </fill>
    </dxf>
    <dxf>
      <font>
        <color theme="0"/>
      </font>
    </dxf>
    <dxf>
      <font>
        <b/>
        <i val="0"/>
        <color theme="0"/>
      </font>
      <fill>
        <patternFill>
          <bgColor rgb="FFFF0000"/>
        </patternFill>
      </fill>
    </dxf>
    <dxf>
      <font>
        <color theme="0"/>
      </font>
    </dxf>
    <dxf>
      <font>
        <color theme="0"/>
      </font>
      <fill>
        <patternFill patternType="none">
          <bgColor auto="1"/>
        </patternFill>
      </fill>
    </dxf>
    <dxf>
      <font>
        <color theme="0"/>
      </font>
    </dxf>
    <dxf>
      <font>
        <color theme="0"/>
      </font>
    </dxf>
    <dxf>
      <font>
        <b/>
        <i val="0"/>
        <color theme="0"/>
      </font>
      <fill>
        <patternFill>
          <bgColor rgb="FFFF0000"/>
        </patternFill>
      </fill>
    </dxf>
    <dxf>
      <font>
        <color theme="0"/>
      </font>
    </dxf>
    <dxf>
      <font>
        <b/>
        <i val="0"/>
        <color theme="0"/>
      </font>
      <fill>
        <patternFill>
          <bgColor rgb="FFFF0000"/>
        </patternFill>
      </fill>
    </dxf>
    <dxf>
      <font>
        <b/>
        <i val="0"/>
        <color theme="0"/>
      </font>
      <fill>
        <patternFill>
          <bgColor rgb="FFFF0000"/>
        </patternFill>
      </fill>
    </dxf>
    <dxf>
      <font>
        <color theme="0"/>
      </font>
      <fill>
        <patternFill>
          <bgColor rgb="FFFF0000"/>
        </patternFill>
      </fill>
    </dxf>
    <dxf>
      <fill>
        <patternFill>
          <bgColor rgb="FFFF0000"/>
        </patternFill>
      </fill>
    </dxf>
    <dxf>
      <font>
        <color theme="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theme="0"/>
      </font>
      <fill>
        <patternFill>
          <bgColor rgb="FFFF0000"/>
        </patternFill>
      </fill>
    </dxf>
    <dxf>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b/>
        <i val="0"/>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numFmt numFmtId="167" formatCode="&quot;$&quot;#,##0.00"/>
      <fill>
        <patternFill>
          <bgColor theme="9" tint="0.79998168889431442"/>
        </patternFill>
      </fill>
      <border>
        <vertical/>
        <horizontal/>
      </border>
    </dxf>
    <dxf>
      <font>
        <color auto="1"/>
      </font>
      <fill>
        <patternFill patternType="solid">
          <bgColor theme="9" tint="0.79998168889431442"/>
        </patternFill>
      </fill>
    </dxf>
    <dxf>
      <font>
        <color rgb="FF9C0006"/>
      </font>
      <fill>
        <patternFill>
          <bgColor rgb="FFFFC7CE"/>
        </patternFill>
      </fill>
    </dxf>
    <dxf>
      <fill>
        <patternFill>
          <bgColor rgb="FFFFFF00"/>
        </patternFill>
      </fill>
    </dxf>
    <dxf>
      <font>
        <color theme="0"/>
      </font>
    </dxf>
    <dxf>
      <font>
        <b/>
        <i val="0"/>
        <color theme="0"/>
      </font>
      <fill>
        <patternFill>
          <bgColor rgb="FFFF0000"/>
        </patternFill>
      </fill>
    </dxf>
    <dxf>
      <fill>
        <patternFill>
          <bgColor rgb="FFFFFF00"/>
        </patternFill>
      </fill>
    </dxf>
    <dxf>
      <fill>
        <patternFill>
          <bgColor rgb="FFFF0000"/>
        </patternFill>
      </fill>
    </dxf>
    <dxf>
      <fill>
        <patternFill patternType="none">
          <bgColor auto="1"/>
        </patternFill>
      </fill>
    </dxf>
  </dxfs>
  <tableStyles count="0" defaultTableStyle="TableStyleMedium2" defaultPivotStyle="PivotStyleLight16"/>
  <colors>
    <mruColors>
      <color rgb="FFE0B6D4"/>
      <color rgb="FFFED0D0"/>
      <color rgb="FFDDDDDD"/>
      <color rgb="FF666699"/>
      <color rgb="FFCCCC00"/>
      <color rgb="FFCD89BA"/>
      <color rgb="FF9C42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19050</xdr:rowOff>
    </xdr:from>
    <xdr:to>
      <xdr:col>2</xdr:col>
      <xdr:colOff>855345</xdr:colOff>
      <xdr:row>0</xdr:row>
      <xdr:rowOff>929852</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19050"/>
          <a:ext cx="2470785" cy="91080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dese.mo.gov/media/pdf/esser-year-5-data-collection-guidance-document"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52"/>
  <sheetViews>
    <sheetView tabSelected="1" workbookViewId="0">
      <selection sqref="A1:C1"/>
    </sheetView>
  </sheetViews>
  <sheetFormatPr defaultColWidth="8.5703125" defaultRowHeight="15" x14ac:dyDescent="0.25"/>
  <cols>
    <col min="1" max="1" width="16.28515625" style="36" customWidth="1"/>
    <col min="2" max="2" width="8.5703125" style="36"/>
    <col min="3" max="3" width="104" style="37" customWidth="1"/>
    <col min="4" max="16384" width="8.5703125" style="45"/>
  </cols>
  <sheetData>
    <row r="1" spans="1:3" ht="87" customHeight="1" x14ac:dyDescent="0.25">
      <c r="A1" s="245"/>
      <c r="B1" s="246"/>
      <c r="C1" s="246"/>
    </row>
    <row r="2" spans="1:3" ht="16.5" customHeight="1" x14ac:dyDescent="0.25">
      <c r="A2" s="61"/>
      <c r="B2" s="62"/>
      <c r="C2" s="60" t="s">
        <v>1367</v>
      </c>
    </row>
    <row r="3" spans="1:3" ht="30" x14ac:dyDescent="0.25">
      <c r="A3" s="51" t="s">
        <v>1175</v>
      </c>
      <c r="B3" s="43" t="s">
        <v>1159</v>
      </c>
      <c r="C3" s="88" t="s">
        <v>1294</v>
      </c>
    </row>
    <row r="4" spans="1:3" x14ac:dyDescent="0.25">
      <c r="A4" s="41"/>
      <c r="B4" s="41"/>
      <c r="C4" s="42"/>
    </row>
    <row r="5" spans="1:3" ht="45" customHeight="1" x14ac:dyDescent="0.25">
      <c r="A5" s="243" t="s">
        <v>1158</v>
      </c>
      <c r="B5" s="244"/>
      <c r="C5" s="59" t="s">
        <v>1368</v>
      </c>
    </row>
    <row r="6" spans="1:3" ht="14.45" customHeight="1" x14ac:dyDescent="0.25">
      <c r="A6" s="57"/>
      <c r="B6" s="57"/>
      <c r="C6" s="57"/>
    </row>
    <row r="7" spans="1:3" s="54" customFormat="1" ht="17.45" customHeight="1" x14ac:dyDescent="0.25">
      <c r="A7" s="50" t="s">
        <v>1207</v>
      </c>
      <c r="B7" s="40">
        <v>1</v>
      </c>
      <c r="C7" s="59" t="s">
        <v>1297</v>
      </c>
    </row>
    <row r="8" spans="1:3" s="54" customFormat="1" ht="14.45" customHeight="1" x14ac:dyDescent="0.25">
      <c r="A8" s="87"/>
      <c r="B8" s="40">
        <v>2</v>
      </c>
      <c r="C8" s="59" t="s">
        <v>1369</v>
      </c>
    </row>
    <row r="9" spans="1:3" s="54" customFormat="1" ht="14.45" customHeight="1" x14ac:dyDescent="0.25">
      <c r="A9" s="87"/>
      <c r="B9" s="40">
        <v>3</v>
      </c>
      <c r="C9" s="59" t="s">
        <v>1370</v>
      </c>
    </row>
    <row r="10" spans="1:3" s="54" customFormat="1" ht="14.45" customHeight="1" x14ac:dyDescent="0.25">
      <c r="A10" s="87"/>
      <c r="B10" s="40">
        <v>4</v>
      </c>
      <c r="C10" s="59" t="s">
        <v>1371</v>
      </c>
    </row>
    <row r="11" spans="1:3" x14ac:dyDescent="0.25">
      <c r="A11" s="45"/>
      <c r="B11" s="40">
        <v>5</v>
      </c>
      <c r="C11" s="59" t="s">
        <v>1308</v>
      </c>
    </row>
    <row r="12" spans="1:3" ht="33" customHeight="1" x14ac:dyDescent="0.25">
      <c r="A12" s="50"/>
      <c r="B12" s="40">
        <v>6</v>
      </c>
      <c r="C12" s="59" t="s">
        <v>1307</v>
      </c>
    </row>
    <row r="13" spans="1:3" ht="45" x14ac:dyDescent="0.25">
      <c r="A13" s="50"/>
      <c r="B13" s="40">
        <v>7</v>
      </c>
      <c r="C13" s="59" t="s">
        <v>1309</v>
      </c>
    </row>
    <row r="14" spans="1:3" ht="18" customHeight="1" x14ac:dyDescent="0.25">
      <c r="A14" s="50" t="s">
        <v>1209</v>
      </c>
      <c r="B14" s="40">
        <v>8</v>
      </c>
      <c r="C14" s="59" t="s">
        <v>1217</v>
      </c>
    </row>
    <row r="15" spans="1:3" x14ac:dyDescent="0.25">
      <c r="A15" s="57"/>
      <c r="B15" s="57"/>
      <c r="C15" s="103"/>
    </row>
    <row r="16" spans="1:3" ht="45" x14ac:dyDescent="0.25">
      <c r="A16" s="50" t="s">
        <v>1156</v>
      </c>
      <c r="B16" s="40">
        <v>1</v>
      </c>
      <c r="C16" s="195" t="s">
        <v>1396</v>
      </c>
    </row>
    <row r="17" spans="1:3" ht="45" x14ac:dyDescent="0.25">
      <c r="A17" s="40"/>
      <c r="B17" s="40">
        <v>2</v>
      </c>
      <c r="C17" s="59" t="s">
        <v>1298</v>
      </c>
    </row>
    <row r="18" spans="1:3" ht="150" x14ac:dyDescent="0.25">
      <c r="A18" s="40"/>
      <c r="B18" s="40">
        <v>3</v>
      </c>
      <c r="C18" s="59" t="s">
        <v>1299</v>
      </c>
    </row>
    <row r="19" spans="1:3" ht="16.5" customHeight="1" x14ac:dyDescent="0.25">
      <c r="A19" s="57"/>
      <c r="B19" s="57"/>
      <c r="C19" s="103"/>
    </row>
    <row r="20" spans="1:3" s="54" customFormat="1" ht="46.15" customHeight="1" x14ac:dyDescent="0.25">
      <c r="A20" s="50" t="s">
        <v>1174</v>
      </c>
      <c r="B20" s="40">
        <v>1</v>
      </c>
      <c r="C20" s="59" t="s">
        <v>1300</v>
      </c>
    </row>
    <row r="21" spans="1:3" s="54" customFormat="1" ht="45.6" customHeight="1" x14ac:dyDescent="0.25">
      <c r="A21" s="50"/>
      <c r="B21" s="40">
        <v>2</v>
      </c>
      <c r="C21" s="59" t="s">
        <v>1301</v>
      </c>
    </row>
    <row r="22" spans="1:3" s="54" customFormat="1" ht="109.5" customHeight="1" x14ac:dyDescent="0.25">
      <c r="A22" s="50"/>
      <c r="B22" s="40">
        <v>3</v>
      </c>
      <c r="C22" s="59" t="s">
        <v>1302</v>
      </c>
    </row>
    <row r="23" spans="1:3" s="54" customFormat="1" ht="45" x14ac:dyDescent="0.25">
      <c r="A23" s="50"/>
      <c r="B23" s="40">
        <v>4</v>
      </c>
      <c r="C23" s="59" t="s">
        <v>1305</v>
      </c>
    </row>
    <row r="24" spans="1:3" x14ac:dyDescent="0.25">
      <c r="A24" s="57"/>
      <c r="B24" s="57"/>
      <c r="C24" s="103"/>
    </row>
    <row r="25" spans="1:3" ht="45" x14ac:dyDescent="0.25">
      <c r="A25" s="50" t="s">
        <v>1157</v>
      </c>
      <c r="B25" s="40">
        <v>1</v>
      </c>
      <c r="C25" s="59" t="s">
        <v>1372</v>
      </c>
    </row>
    <row r="26" spans="1:3" x14ac:dyDescent="0.25">
      <c r="A26" s="57"/>
      <c r="B26" s="57"/>
      <c r="C26" s="103"/>
    </row>
    <row r="27" spans="1:3" ht="45" x14ac:dyDescent="0.25">
      <c r="A27" s="50" t="s">
        <v>1160</v>
      </c>
      <c r="B27" s="40">
        <v>1</v>
      </c>
      <c r="C27" s="59" t="s">
        <v>1373</v>
      </c>
    </row>
    <row r="28" spans="1:3" x14ac:dyDescent="0.25">
      <c r="A28" s="57"/>
      <c r="B28" s="57"/>
      <c r="C28" s="103"/>
    </row>
    <row r="29" spans="1:3" ht="30" x14ac:dyDescent="0.25">
      <c r="A29" s="50" t="s">
        <v>1161</v>
      </c>
      <c r="B29" s="40">
        <v>1</v>
      </c>
      <c r="C29" s="59" t="s">
        <v>1374</v>
      </c>
    </row>
    <row r="30" spans="1:3" x14ac:dyDescent="0.25">
      <c r="A30" s="57"/>
      <c r="B30" s="57"/>
      <c r="C30" s="103"/>
    </row>
    <row r="31" spans="1:3" ht="18.75" x14ac:dyDescent="0.25">
      <c r="A31" s="50" t="s">
        <v>1162</v>
      </c>
      <c r="B31" s="40">
        <v>1</v>
      </c>
      <c r="C31" s="59" t="s">
        <v>1163</v>
      </c>
    </row>
    <row r="32" spans="1:3" ht="30" x14ac:dyDescent="0.25">
      <c r="A32" s="40"/>
      <c r="B32" s="40">
        <v>2</v>
      </c>
      <c r="C32" s="59" t="s">
        <v>1178</v>
      </c>
    </row>
    <row r="33" spans="1:3" x14ac:dyDescent="0.25">
      <c r="A33" s="57"/>
      <c r="B33" s="57"/>
      <c r="C33" s="103"/>
    </row>
    <row r="34" spans="1:3" ht="18.75" x14ac:dyDescent="0.25">
      <c r="A34" s="50" t="s">
        <v>1164</v>
      </c>
      <c r="B34" s="40">
        <v>1</v>
      </c>
      <c r="C34" s="59" t="s">
        <v>1163</v>
      </c>
    </row>
    <row r="35" spans="1:3" ht="30" x14ac:dyDescent="0.25">
      <c r="A35" s="40"/>
      <c r="B35" s="40">
        <v>2</v>
      </c>
      <c r="C35" s="59" t="s">
        <v>1178</v>
      </c>
    </row>
    <row r="36" spans="1:3" x14ac:dyDescent="0.25">
      <c r="A36" s="57"/>
      <c r="B36" s="57"/>
      <c r="C36" s="103"/>
    </row>
    <row r="37" spans="1:3" ht="30" x14ac:dyDescent="0.25">
      <c r="A37" s="50" t="s">
        <v>1260</v>
      </c>
      <c r="B37" s="40">
        <v>1</v>
      </c>
      <c r="C37" s="59" t="s">
        <v>1362</v>
      </c>
    </row>
    <row r="38" spans="1:3" ht="32.450000000000003" customHeight="1" x14ac:dyDescent="0.25">
      <c r="A38" s="50"/>
      <c r="B38" s="40">
        <v>2</v>
      </c>
      <c r="C38" s="59" t="s">
        <v>1363</v>
      </c>
    </row>
    <row r="39" spans="1:3" x14ac:dyDescent="0.25">
      <c r="A39" s="57"/>
      <c r="B39" s="57"/>
      <c r="C39" s="57"/>
    </row>
    <row r="40" spans="1:3" ht="18.75" x14ac:dyDescent="0.25">
      <c r="A40" s="50" t="s">
        <v>1206</v>
      </c>
      <c r="B40" s="40">
        <v>1</v>
      </c>
      <c r="C40" s="59" t="s">
        <v>1163</v>
      </c>
    </row>
    <row r="41" spans="1:3" ht="30" x14ac:dyDescent="0.25">
      <c r="A41" s="40"/>
      <c r="B41" s="40">
        <v>2</v>
      </c>
      <c r="C41" s="59" t="s">
        <v>1178</v>
      </c>
    </row>
    <row r="42" spans="1:3" ht="14.45" customHeight="1" x14ac:dyDescent="0.25">
      <c r="A42" s="58"/>
      <c r="B42" s="57"/>
      <c r="C42" s="103"/>
    </row>
    <row r="43" spans="1:3" ht="31.15" customHeight="1" x14ac:dyDescent="0.25">
      <c r="A43" s="86" t="s">
        <v>1259</v>
      </c>
      <c r="B43" s="87">
        <v>1</v>
      </c>
      <c r="C43" s="104" t="s">
        <v>1264</v>
      </c>
    </row>
    <row r="44" spans="1:3" ht="14.45" customHeight="1" x14ac:dyDescent="0.25">
      <c r="A44" s="86"/>
      <c r="B44" s="87">
        <v>2</v>
      </c>
      <c r="C44" s="104" t="s">
        <v>1265</v>
      </c>
    </row>
    <row r="45" spans="1:3" ht="30" customHeight="1" x14ac:dyDescent="0.25">
      <c r="A45" s="86"/>
      <c r="B45" s="87">
        <v>3</v>
      </c>
      <c r="C45" s="104" t="s">
        <v>1306</v>
      </c>
    </row>
    <row r="46" spans="1:3" ht="14.45" customHeight="1" x14ac:dyDescent="0.25">
      <c r="A46" s="58"/>
      <c r="B46" s="57"/>
      <c r="C46" s="103"/>
    </row>
    <row r="47" spans="1:3" ht="18" customHeight="1" x14ac:dyDescent="0.25">
      <c r="A47" s="86" t="s">
        <v>1262</v>
      </c>
      <c r="B47" s="87">
        <v>1</v>
      </c>
      <c r="C47" s="104" t="s">
        <v>1266</v>
      </c>
    </row>
    <row r="48" spans="1:3" ht="14.45" customHeight="1" x14ac:dyDescent="0.25">
      <c r="A48" s="86"/>
      <c r="B48" s="87">
        <v>2</v>
      </c>
      <c r="C48" s="104" t="s">
        <v>1303</v>
      </c>
    </row>
    <row r="49" spans="1:3" ht="14.45" customHeight="1" x14ac:dyDescent="0.25">
      <c r="A49" s="86"/>
      <c r="B49" s="87">
        <v>3</v>
      </c>
      <c r="C49" s="104" t="s">
        <v>1263</v>
      </c>
    </row>
    <row r="50" spans="1:3" ht="14.45" customHeight="1" x14ac:dyDescent="0.25">
      <c r="A50" s="86"/>
      <c r="B50" s="87">
        <v>4</v>
      </c>
      <c r="C50" s="105" t="s">
        <v>1286</v>
      </c>
    </row>
    <row r="51" spans="1:3" x14ac:dyDescent="0.25">
      <c r="A51" s="57"/>
      <c r="B51" s="57"/>
      <c r="C51" s="103"/>
    </row>
    <row r="52" spans="1:3" ht="18.75" x14ac:dyDescent="0.25">
      <c r="A52" s="50" t="s">
        <v>1165</v>
      </c>
      <c r="B52" s="40">
        <v>1</v>
      </c>
      <c r="C52" s="59" t="s">
        <v>1375</v>
      </c>
    </row>
  </sheetData>
  <sheetProtection selectLockedCells="1"/>
  <mergeCells count="2">
    <mergeCell ref="A5:B5"/>
    <mergeCell ref="A1:C1"/>
  </mergeCells>
  <pageMargins left="0.7" right="0.7" top="0.75" bottom="0.75" header="0.3" footer="0.3"/>
  <pageSetup scale="80"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D18"/>
  <sheetViews>
    <sheetView topLeftCell="A6" workbookViewId="0">
      <selection activeCell="I14" sqref="I14"/>
    </sheetView>
  </sheetViews>
  <sheetFormatPr defaultColWidth="8.5703125" defaultRowHeight="15" x14ac:dyDescent="0.25"/>
  <cols>
    <col min="1" max="1" width="24.42578125" style="45" customWidth="1"/>
    <col min="2" max="2" width="22.42578125" style="45" customWidth="1"/>
    <col min="3" max="3" width="13.7109375" style="45" customWidth="1"/>
    <col min="4" max="16384" width="8.5703125" style="45"/>
  </cols>
  <sheetData>
    <row r="1" spans="1:4" ht="15.75" thickBot="1" x14ac:dyDescent="0.3"/>
    <row r="2" spans="1:4" x14ac:dyDescent="0.25">
      <c r="B2" s="93" t="str">
        <f>'3.b1 ESSER Expenditures'!B2</f>
        <v>County District Code</v>
      </c>
      <c r="C2" s="108">
        <f>'3.b1 ESSER Expenditures'!C2</f>
        <v>0</v>
      </c>
    </row>
    <row r="3" spans="1:4" x14ac:dyDescent="0.25">
      <c r="B3" s="94" t="str">
        <f>'3.b1 ESSER Expenditures'!B3</f>
        <v>LEA Name</v>
      </c>
      <c r="C3" s="109" t="e">
        <f>'3.b1 ESSER Expenditures'!C3</f>
        <v>#N/A</v>
      </c>
    </row>
    <row r="4" spans="1:4" x14ac:dyDescent="0.25">
      <c r="B4" s="94" t="str">
        <f>'3.b1 ESSER Expenditures'!B4</f>
        <v>DUNS</v>
      </c>
      <c r="C4" s="109" t="e">
        <f>'3.b1 ESSER Expenditures'!C4</f>
        <v>#N/A</v>
      </c>
    </row>
    <row r="5" spans="1:4" ht="15.75" thickBot="1" x14ac:dyDescent="0.3">
      <c r="B5" s="95" t="str">
        <f>'3.b1 ESSER Expenditures'!B5</f>
        <v>UEI</v>
      </c>
      <c r="C5" s="110" t="e">
        <f>'3.b1 ESSER Expenditures'!C5</f>
        <v>#N/A</v>
      </c>
    </row>
    <row r="7" spans="1:4" ht="64.900000000000006" customHeight="1" x14ac:dyDescent="0.25">
      <c r="A7" s="267" t="s">
        <v>1381</v>
      </c>
      <c r="B7" s="267"/>
      <c r="C7" s="267"/>
    </row>
    <row r="8" spans="1:4" x14ac:dyDescent="0.25">
      <c r="D8" s="38"/>
    </row>
    <row r="9" spans="1:4" ht="28.15" customHeight="1" x14ac:dyDescent="0.25">
      <c r="B9" s="16"/>
      <c r="C9" s="29" t="s">
        <v>1176</v>
      </c>
      <c r="D9" s="31"/>
    </row>
    <row r="10" spans="1:4" x14ac:dyDescent="0.25">
      <c r="B10" s="7" t="s">
        <v>668</v>
      </c>
      <c r="C10" s="49"/>
      <c r="D10" s="31"/>
    </row>
    <row r="11" spans="1:4" ht="28.5" customHeight="1" x14ac:dyDescent="0.25">
      <c r="B11" s="7" t="s">
        <v>669</v>
      </c>
      <c r="C11" s="49"/>
      <c r="D11" s="31"/>
    </row>
    <row r="12" spans="1:4" x14ac:dyDescent="0.25">
      <c r="B12" s="7" t="s">
        <v>670</v>
      </c>
      <c r="C12" s="49"/>
      <c r="D12" s="31"/>
    </row>
    <row r="13" spans="1:4" ht="60" x14ac:dyDescent="0.25">
      <c r="B13" s="7" t="s">
        <v>671</v>
      </c>
      <c r="C13" s="49"/>
      <c r="D13" s="31"/>
    </row>
    <row r="14" spans="1:4" x14ac:dyDescent="0.25">
      <c r="B14" s="7" t="s">
        <v>672</v>
      </c>
      <c r="C14" s="49"/>
      <c r="D14" s="31"/>
    </row>
    <row r="15" spans="1:4" ht="26.65" customHeight="1" x14ac:dyDescent="0.25">
      <c r="B15" s="7" t="s">
        <v>673</v>
      </c>
      <c r="C15" s="49"/>
      <c r="D15" s="31"/>
    </row>
    <row r="16" spans="1:4" ht="30" x14ac:dyDescent="0.25">
      <c r="B16" s="7" t="s">
        <v>1154</v>
      </c>
      <c r="C16" s="49"/>
      <c r="D16" s="31"/>
    </row>
    <row r="17" spans="2:4" x14ac:dyDescent="0.25">
      <c r="B17" s="7" t="s">
        <v>674</v>
      </c>
      <c r="C17" s="49"/>
      <c r="D17" s="31"/>
    </row>
    <row r="18" spans="2:4" ht="30" x14ac:dyDescent="0.25">
      <c r="B18" s="7" t="s">
        <v>675</v>
      </c>
      <c r="C18" s="49"/>
    </row>
  </sheetData>
  <sheetProtection selectLockedCells="1"/>
  <mergeCells count="1">
    <mergeCell ref="A7:C7"/>
  </mergeCells>
  <dataValidations count="1">
    <dataValidation type="list" allowBlank="1" showInputMessage="1" showErrorMessage="1" sqref="C10:C18" xr:uid="{00000000-0002-0000-0500-000000000000}">
      <formula1>"Y, y, N, n"</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N16"/>
  <sheetViews>
    <sheetView zoomScale="90" zoomScaleNormal="90" workbookViewId="0">
      <selection activeCell="C2" sqref="C2"/>
    </sheetView>
  </sheetViews>
  <sheetFormatPr defaultColWidth="8.5703125" defaultRowHeight="15" x14ac:dyDescent="0.25"/>
  <cols>
    <col min="1" max="1" width="8.5703125" style="45"/>
    <col min="2" max="2" width="24.42578125" style="45" customWidth="1"/>
    <col min="3" max="3" width="19.42578125" style="45" bestFit="1" customWidth="1"/>
    <col min="4" max="4" width="20.28515625" style="45" customWidth="1"/>
    <col min="5" max="5" width="8" style="45" customWidth="1"/>
    <col min="6" max="12" width="8.5703125" style="45"/>
    <col min="13" max="13" width="22.42578125" style="45" customWidth="1"/>
    <col min="14" max="14" width="14" style="45" customWidth="1"/>
    <col min="15" max="16384" width="8.5703125" style="45"/>
  </cols>
  <sheetData>
    <row r="1" spans="1:14" ht="15.75" thickBot="1" x14ac:dyDescent="0.3"/>
    <row r="2" spans="1:14" x14ac:dyDescent="0.25">
      <c r="B2" s="93" t="str">
        <f>'3.b1 ESSER Expenditures'!B2</f>
        <v>County District Code</v>
      </c>
      <c r="C2" s="108">
        <f>'3.b1 ESSER Expenditures'!C2</f>
        <v>0</v>
      </c>
    </row>
    <row r="3" spans="1:14" x14ac:dyDescent="0.25">
      <c r="B3" s="94" t="str">
        <f>'3.b1 ESSER Expenditures'!B3</f>
        <v>LEA Name</v>
      </c>
      <c r="C3" s="109" t="e">
        <f>'3.b1 ESSER Expenditures'!C3</f>
        <v>#N/A</v>
      </c>
    </row>
    <row r="4" spans="1:14" x14ac:dyDescent="0.25">
      <c r="B4" s="94" t="str">
        <f>'3.b1 ESSER Expenditures'!B4</f>
        <v>DUNS</v>
      </c>
      <c r="C4" s="109" t="e">
        <f>'3.b1 ESSER Expenditures'!C4</f>
        <v>#N/A</v>
      </c>
    </row>
    <row r="5" spans="1:14" ht="15.75" thickBot="1" x14ac:dyDescent="0.3">
      <c r="B5" s="95" t="str">
        <f>'3.b1 ESSER Expenditures'!B5</f>
        <v>UEI</v>
      </c>
      <c r="C5" s="110" t="e">
        <f>'3.b1 ESSER Expenditures'!C5</f>
        <v>#N/A</v>
      </c>
    </row>
    <row r="6" spans="1:14" x14ac:dyDescent="0.25">
      <c r="J6" s="30"/>
      <c r="K6" s="30"/>
    </row>
    <row r="7" spans="1:14" ht="58.15" customHeight="1" x14ac:dyDescent="0.25">
      <c r="A7" s="268" t="s">
        <v>1382</v>
      </c>
      <c r="B7" s="268"/>
      <c r="C7" s="269"/>
      <c r="D7" s="29" t="s">
        <v>1176</v>
      </c>
      <c r="J7" s="31"/>
      <c r="K7" s="31"/>
    </row>
    <row r="8" spans="1:14" x14ac:dyDescent="0.25">
      <c r="A8" s="268"/>
      <c r="B8" s="268"/>
      <c r="C8" s="269"/>
      <c r="D8" s="49"/>
      <c r="J8" s="31"/>
      <c r="K8" s="31"/>
      <c r="N8" s="92"/>
    </row>
    <row r="9" spans="1:14" x14ac:dyDescent="0.25">
      <c r="J9" s="31"/>
      <c r="K9" s="31"/>
    </row>
    <row r="10" spans="1:14" ht="30.6" customHeight="1" x14ac:dyDescent="0.25">
      <c r="A10" s="270" t="s">
        <v>1287</v>
      </c>
      <c r="B10" s="270"/>
      <c r="C10" s="270"/>
      <c r="D10" s="270"/>
    </row>
    <row r="11" spans="1:14" x14ac:dyDescent="0.25">
      <c r="A11" s="271"/>
      <c r="B11" s="271"/>
      <c r="C11" s="271"/>
      <c r="D11" s="29" t="s">
        <v>1176</v>
      </c>
    </row>
    <row r="12" spans="1:14" ht="14.45" customHeight="1" x14ac:dyDescent="0.25">
      <c r="A12" s="248" t="s">
        <v>676</v>
      </c>
      <c r="B12" s="248"/>
      <c r="C12" s="248"/>
      <c r="D12" s="49"/>
      <c r="F12" s="54"/>
    </row>
    <row r="13" spans="1:14" x14ac:dyDescent="0.25">
      <c r="A13" s="248" t="s">
        <v>677</v>
      </c>
      <c r="B13" s="248"/>
      <c r="C13" s="248"/>
      <c r="D13" s="49"/>
    </row>
    <row r="14" spans="1:14" x14ac:dyDescent="0.25">
      <c r="A14" s="248" t="s">
        <v>1177</v>
      </c>
      <c r="B14" s="248"/>
      <c r="C14" s="248"/>
      <c r="D14" s="49"/>
    </row>
    <row r="15" spans="1:14" ht="31.9" customHeight="1" x14ac:dyDescent="0.25">
      <c r="A15" s="248" t="s">
        <v>1155</v>
      </c>
      <c r="B15" s="248"/>
      <c r="C15" s="248"/>
      <c r="D15" s="49"/>
    </row>
    <row r="16" spans="1:14" x14ac:dyDescent="0.25">
      <c r="A16" s="248" t="s">
        <v>1289</v>
      </c>
      <c r="B16" s="248"/>
      <c r="C16" s="145"/>
      <c r="D16" s="49"/>
      <c r="E16" s="39"/>
    </row>
  </sheetData>
  <sheetProtection selectLockedCells="1"/>
  <mergeCells count="8">
    <mergeCell ref="A7:C8"/>
    <mergeCell ref="A10:D10"/>
    <mergeCell ref="A11:C11"/>
    <mergeCell ref="A16:B16"/>
    <mergeCell ref="A12:C12"/>
    <mergeCell ref="A13:C13"/>
    <mergeCell ref="A14:C14"/>
    <mergeCell ref="A15:C15"/>
  </mergeCells>
  <dataValidations count="3">
    <dataValidation type="list" allowBlank="1" showInputMessage="1" showErrorMessage="1" sqref="N8 D12:D15" xr:uid="{00000000-0002-0000-0600-000000000000}">
      <formula1>"Y, y, N, n"</formula1>
    </dataValidation>
    <dataValidation type="list" allowBlank="1" showInputMessage="1" showErrorMessage="1" prompt="If the answer to this question is &quot;Yes,&quot; ensure to include an expenditure amount in 3.b2 in Meeting Students' Academic Needs for Wi-Fi, broadband, or other connectivity." sqref="D8" xr:uid="{916C8874-444F-4F18-9C37-CB57EF4BE0CD}">
      <formula1>"Y, y, N, n"</formula1>
    </dataValidation>
    <dataValidation type="list" allowBlank="1" showInputMessage="1" showErrorMessage="1" prompt="If the answer to this question is &quot;Yes,&quot; ensure to provide a short description of the activity." sqref="D16" xr:uid="{6F6A35B3-9777-4000-BA50-E7E93C03F720}">
      <formula1>"Y, y, N, n"</formula1>
    </dataValidation>
  </dataValidation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J18"/>
  <sheetViews>
    <sheetView zoomScale="90" zoomScaleNormal="90" workbookViewId="0">
      <selection activeCell="C2" sqref="C2"/>
    </sheetView>
  </sheetViews>
  <sheetFormatPr defaultColWidth="8.5703125" defaultRowHeight="15" x14ac:dyDescent="0.25"/>
  <cols>
    <col min="1" max="1" width="22.42578125" style="45" customWidth="1"/>
    <col min="2" max="2" width="27.7109375" style="45" customWidth="1"/>
    <col min="3" max="3" width="17.42578125" style="45" customWidth="1"/>
    <col min="4" max="4" width="16.42578125" style="45" customWidth="1"/>
    <col min="5" max="5" width="13.42578125" style="45" customWidth="1"/>
    <col min="6" max="10" width="8.5703125" style="45"/>
    <col min="11" max="11" width="14.28515625" style="45" customWidth="1"/>
    <col min="12" max="12" width="5.5703125" style="45" customWidth="1"/>
    <col min="13" max="13" width="15.28515625" style="45" customWidth="1"/>
    <col min="14" max="14" width="10.7109375" style="45" customWidth="1"/>
    <col min="15" max="15" width="24.28515625" style="45" customWidth="1"/>
    <col min="16" max="16384" width="8.5703125" style="45"/>
  </cols>
  <sheetData>
    <row r="1" spans="1:10" ht="15.75" thickBot="1" x14ac:dyDescent="0.3"/>
    <row r="2" spans="1:10" x14ac:dyDescent="0.25">
      <c r="B2" s="93" t="str">
        <f>'3.b1 ESSER Expenditures'!B2</f>
        <v>County District Code</v>
      </c>
      <c r="C2" s="108">
        <f>'3.b1 ESSER Expenditures'!C2</f>
        <v>0</v>
      </c>
    </row>
    <row r="3" spans="1:10" x14ac:dyDescent="0.25">
      <c r="B3" s="94" t="str">
        <f>'3.b1 ESSER Expenditures'!B3</f>
        <v>LEA Name</v>
      </c>
      <c r="C3" s="109" t="e">
        <f>'3.b1 ESSER Expenditures'!C3</f>
        <v>#N/A</v>
      </c>
    </row>
    <row r="4" spans="1:10" x14ac:dyDescent="0.25">
      <c r="B4" s="94" t="str">
        <f>'3.b1 ESSER Expenditures'!B4</f>
        <v>DUNS</v>
      </c>
      <c r="C4" s="109" t="e">
        <f>'3.b1 ESSER Expenditures'!C4</f>
        <v>#N/A</v>
      </c>
    </row>
    <row r="5" spans="1:10" ht="15.75" thickBot="1" x14ac:dyDescent="0.3">
      <c r="B5" s="95" t="str">
        <f>'3.b1 ESSER Expenditures'!B5</f>
        <v>UEI</v>
      </c>
      <c r="C5" s="110" t="e">
        <f>'3.b1 ESSER Expenditures'!C5</f>
        <v>#N/A</v>
      </c>
    </row>
    <row r="7" spans="1:10" ht="21.6" customHeight="1" x14ac:dyDescent="0.25">
      <c r="A7" s="268" t="s">
        <v>1383</v>
      </c>
      <c r="B7" s="268"/>
      <c r="C7" s="29" t="s">
        <v>1176</v>
      </c>
      <c r="I7" s="31"/>
      <c r="J7" s="31"/>
    </row>
    <row r="8" spans="1:10" ht="25.9" customHeight="1" x14ac:dyDescent="0.25">
      <c r="A8" s="268"/>
      <c r="B8" s="268"/>
      <c r="C8" s="49"/>
    </row>
    <row r="9" spans="1:10" ht="15.6" customHeight="1" x14ac:dyDescent="0.25">
      <c r="A9" s="91"/>
      <c r="B9" s="91"/>
      <c r="C9" s="111"/>
      <c r="D9" s="92"/>
    </row>
    <row r="10" spans="1:10" ht="33" customHeight="1" x14ac:dyDescent="0.25">
      <c r="A10" s="268" t="s">
        <v>1288</v>
      </c>
      <c r="B10" s="268"/>
      <c r="C10" s="268"/>
    </row>
    <row r="11" spans="1:10" x14ac:dyDescent="0.25">
      <c r="A11" s="272"/>
      <c r="B11" s="272"/>
      <c r="C11" s="29" t="s">
        <v>1176</v>
      </c>
    </row>
    <row r="12" spans="1:10" x14ac:dyDescent="0.25">
      <c r="A12" s="248" t="s">
        <v>1179</v>
      </c>
      <c r="B12" s="248"/>
      <c r="C12" s="49"/>
    </row>
    <row r="13" spans="1:10" x14ac:dyDescent="0.25">
      <c r="A13" s="248" t="s">
        <v>1180</v>
      </c>
      <c r="B13" s="248"/>
      <c r="C13" s="49"/>
    </row>
    <row r="14" spans="1:10" x14ac:dyDescent="0.25">
      <c r="A14" s="248" t="s">
        <v>1183</v>
      </c>
      <c r="B14" s="248"/>
      <c r="C14" s="49"/>
    </row>
    <row r="15" spans="1:10" x14ac:dyDescent="0.25">
      <c r="A15" s="248" t="s">
        <v>1182</v>
      </c>
      <c r="B15" s="248"/>
      <c r="C15" s="49"/>
    </row>
    <row r="16" spans="1:10" ht="27" customHeight="1" x14ac:dyDescent="0.25">
      <c r="A16" s="248" t="s">
        <v>1181</v>
      </c>
      <c r="B16" s="248"/>
      <c r="C16" s="49"/>
    </row>
    <row r="17" spans="1:3" x14ac:dyDescent="0.25">
      <c r="A17" s="248" t="s">
        <v>1184</v>
      </c>
      <c r="B17" s="248"/>
      <c r="C17" s="49"/>
    </row>
    <row r="18" spans="1:3" x14ac:dyDescent="0.25">
      <c r="A18" s="7" t="s">
        <v>1289</v>
      </c>
      <c r="B18" s="49"/>
      <c r="C18" s="49"/>
    </row>
  </sheetData>
  <sheetProtection selectLockedCells="1"/>
  <mergeCells count="9">
    <mergeCell ref="A10:C10"/>
    <mergeCell ref="A7:B8"/>
    <mergeCell ref="A17:B17"/>
    <mergeCell ref="A16:B16"/>
    <mergeCell ref="A15:B15"/>
    <mergeCell ref="A14:B14"/>
    <mergeCell ref="A13:B13"/>
    <mergeCell ref="A12:B12"/>
    <mergeCell ref="A11:B11"/>
  </mergeCells>
  <dataValidations count="2">
    <dataValidation type="list" allowBlank="1" showInputMessage="1" showErrorMessage="1" sqref="C12:C17 C8 D9" xr:uid="{00000000-0002-0000-0700-000000000000}">
      <formula1>"Y, y, N, n"</formula1>
    </dataValidation>
    <dataValidation allowBlank="1" showInputMessage="1" showErrorMessage="1" prompt="If the answer to this question is &quot;Yes,&quot; ensure to provide a short description of the activity." sqref="C18" xr:uid="{A7D0B3C0-6818-4D4E-ACF0-23241D4A14B9}"/>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dimension ref="A1:M20"/>
  <sheetViews>
    <sheetView zoomScale="90" zoomScaleNormal="90" workbookViewId="0">
      <selection activeCell="C2" sqref="C2"/>
    </sheetView>
  </sheetViews>
  <sheetFormatPr defaultColWidth="8.5703125" defaultRowHeight="15" x14ac:dyDescent="0.25"/>
  <cols>
    <col min="1" max="1" width="24.42578125" style="45" customWidth="1"/>
    <col min="2" max="2" width="19.42578125" style="45" customWidth="1"/>
    <col min="3" max="3" width="20.7109375" style="45" customWidth="1"/>
    <col min="4" max="5" width="17.140625" style="45" customWidth="1"/>
    <col min="6" max="11" width="8.5703125" style="45"/>
    <col min="12" max="12" width="22.42578125" style="45" customWidth="1"/>
    <col min="13" max="13" width="14" style="45" customWidth="1"/>
    <col min="14" max="16384" width="8.5703125" style="45"/>
  </cols>
  <sheetData>
    <row r="1" spans="1:13" ht="15.75" thickBot="1" x14ac:dyDescent="0.3"/>
    <row r="2" spans="1:13" x14ac:dyDescent="0.25">
      <c r="B2" s="93" t="str">
        <f>'3.b1 ESSER Expenditures'!B2</f>
        <v>County District Code</v>
      </c>
      <c r="C2" s="108">
        <f>'3.b1 ESSER Expenditures'!C2</f>
        <v>0</v>
      </c>
    </row>
    <row r="3" spans="1:13" x14ac:dyDescent="0.25">
      <c r="B3" s="94" t="str">
        <f>'3.b1 ESSER Expenditures'!B3</f>
        <v>LEA Name</v>
      </c>
      <c r="C3" s="109" t="e">
        <f>'3.b1 ESSER Expenditures'!C3</f>
        <v>#N/A</v>
      </c>
    </row>
    <row r="4" spans="1:13" x14ac:dyDescent="0.25">
      <c r="B4" s="94" t="str">
        <f>'3.b1 ESSER Expenditures'!B4</f>
        <v>DUNS</v>
      </c>
      <c r="C4" s="109" t="e">
        <f>'3.b1 ESSER Expenditures'!C4</f>
        <v>#N/A</v>
      </c>
    </row>
    <row r="5" spans="1:13" ht="15.75" thickBot="1" x14ac:dyDescent="0.3">
      <c r="B5" s="95" t="str">
        <f>'3.b1 ESSER Expenditures'!B5</f>
        <v>UEI</v>
      </c>
      <c r="C5" s="110" t="e">
        <f>'3.b1 ESSER Expenditures'!C5</f>
        <v>#N/A</v>
      </c>
    </row>
    <row r="6" spans="1:13" x14ac:dyDescent="0.25">
      <c r="I6" s="69"/>
      <c r="J6" s="69"/>
      <c r="M6"/>
    </row>
    <row r="7" spans="1:13" ht="78" customHeight="1" x14ac:dyDescent="0.25">
      <c r="A7" s="268" t="s">
        <v>1384</v>
      </c>
      <c r="B7" s="268"/>
      <c r="C7" s="268"/>
      <c r="D7" s="268"/>
      <c r="I7" s="31"/>
      <c r="J7" s="31"/>
      <c r="M7"/>
    </row>
    <row r="8" spans="1:13" x14ac:dyDescent="0.25">
      <c r="I8" s="31"/>
      <c r="J8" s="31"/>
    </row>
    <row r="10" spans="1:13" ht="45" x14ac:dyDescent="0.25">
      <c r="B10" s="138"/>
      <c r="C10" s="71" t="s">
        <v>1218</v>
      </c>
      <c r="D10" s="70" t="s">
        <v>1261</v>
      </c>
    </row>
    <row r="11" spans="1:13" ht="43.9" customHeight="1" x14ac:dyDescent="0.25">
      <c r="B11" s="139"/>
      <c r="C11" s="72" t="s">
        <v>1219</v>
      </c>
      <c r="D11" s="146"/>
      <c r="E11" s="54"/>
    </row>
    <row r="12" spans="1:13" x14ac:dyDescent="0.25">
      <c r="B12" s="140"/>
      <c r="C12" s="72" t="s">
        <v>1166</v>
      </c>
      <c r="D12" s="146"/>
    </row>
    <row r="13" spans="1:13" ht="45" x14ac:dyDescent="0.25">
      <c r="B13" s="140"/>
      <c r="C13" s="72" t="s">
        <v>1167</v>
      </c>
      <c r="D13" s="146"/>
    </row>
    <row r="14" spans="1:13" ht="45" x14ac:dyDescent="0.25">
      <c r="B14" s="140"/>
      <c r="C14" s="72" t="s">
        <v>1168</v>
      </c>
      <c r="D14" s="146"/>
    </row>
    <row r="15" spans="1:13" x14ac:dyDescent="0.25">
      <c r="B15" s="140"/>
      <c r="C15" s="72" t="s">
        <v>1169</v>
      </c>
      <c r="D15" s="146"/>
    </row>
    <row r="16" spans="1:13" ht="30" x14ac:dyDescent="0.25">
      <c r="B16" s="140"/>
      <c r="C16" s="73" t="s">
        <v>1170</v>
      </c>
      <c r="D16" s="146"/>
    </row>
    <row r="17" spans="1:5" ht="46.15" customHeight="1" x14ac:dyDescent="0.25">
      <c r="B17" s="140"/>
      <c r="C17" s="73" t="s">
        <v>1171</v>
      </c>
      <c r="D17" s="146"/>
    </row>
    <row r="18" spans="1:5" ht="45" x14ac:dyDescent="0.25">
      <c r="B18" s="140"/>
      <c r="C18" s="73" t="s">
        <v>1172</v>
      </c>
      <c r="D18" s="146"/>
    </row>
    <row r="19" spans="1:5" ht="45" x14ac:dyDescent="0.25">
      <c r="B19" s="141"/>
      <c r="C19" s="73" t="s">
        <v>1173</v>
      </c>
      <c r="D19" s="146"/>
    </row>
    <row r="20" spans="1:5" ht="30" x14ac:dyDescent="0.25">
      <c r="A20" s="127" t="s">
        <v>1361</v>
      </c>
      <c r="B20" s="178"/>
      <c r="C20" s="126"/>
      <c r="D20" s="134"/>
      <c r="E20" s="127"/>
    </row>
  </sheetData>
  <mergeCells count="1">
    <mergeCell ref="A7:D7"/>
  </mergeCells>
  <conditionalFormatting sqref="A20">
    <cfRule type="cellIs" dxfId="43" priority="5" operator="lessThan">
      <formula>$D$20</formula>
    </cfRule>
  </conditionalFormatting>
  <conditionalFormatting sqref="B20">
    <cfRule type="cellIs" dxfId="42" priority="3" operator="greaterThan">
      <formula>0</formula>
    </cfRule>
    <cfRule type="expression" dxfId="41" priority="4">
      <formula>SUM($D$11:$D$19)&gt;0</formula>
    </cfRule>
  </conditionalFormatting>
  <conditionalFormatting sqref="D11:D19">
    <cfRule type="notContainsBlanks" dxfId="40" priority="1">
      <formula>LEN(TRIM(D11))&gt;0</formula>
    </cfRule>
    <cfRule type="expression" dxfId="39" priority="2">
      <formula>$B$20&gt;0</formula>
    </cfRule>
  </conditionalFormatting>
  <pageMargins left="0.7" right="0.7" top="0.75" bottom="0.75" header="0.3" footer="0.3"/>
  <pageSetup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dimension ref="A1:D21"/>
  <sheetViews>
    <sheetView workbookViewId="0">
      <selection activeCell="C2" sqref="C2"/>
    </sheetView>
  </sheetViews>
  <sheetFormatPr defaultColWidth="8.5703125" defaultRowHeight="15" x14ac:dyDescent="0.25"/>
  <cols>
    <col min="1" max="1" width="25.5703125" style="63" customWidth="1"/>
    <col min="2" max="2" width="32.7109375" style="63" customWidth="1"/>
    <col min="3" max="3" width="14" style="63" customWidth="1"/>
    <col min="4" max="5" width="8.5703125" style="63"/>
    <col min="6" max="6" width="11" style="63" customWidth="1"/>
    <col min="7" max="7" width="15.42578125" style="63" customWidth="1"/>
    <col min="8" max="16384" width="8.5703125" style="63"/>
  </cols>
  <sheetData>
    <row r="1" spans="1:4" ht="15.75" thickBot="1" x14ac:dyDescent="0.3"/>
    <row r="2" spans="1:4" x14ac:dyDescent="0.25">
      <c r="B2" s="112" t="str">
        <f>'3.b1 ESSER Expenditures'!B2</f>
        <v>County District Code</v>
      </c>
      <c r="C2" s="115">
        <f>'3.b1 ESSER Expenditures'!C2</f>
        <v>0</v>
      </c>
    </row>
    <row r="3" spans="1:4" x14ac:dyDescent="0.25">
      <c r="B3" s="113" t="str">
        <f>'3.b1 ESSER Expenditures'!B3</f>
        <v>LEA Name</v>
      </c>
      <c r="C3" s="116" t="e">
        <f>'3.b1 ESSER Expenditures'!C3</f>
        <v>#N/A</v>
      </c>
    </row>
    <row r="4" spans="1:4" x14ac:dyDescent="0.25">
      <c r="B4" s="113" t="str">
        <f>'3.b1 ESSER Expenditures'!B4</f>
        <v>DUNS</v>
      </c>
      <c r="C4" s="116" t="e">
        <f>'3.b1 ESSER Expenditures'!C4</f>
        <v>#N/A</v>
      </c>
    </row>
    <row r="5" spans="1:4" ht="15.75" thickBot="1" x14ac:dyDescent="0.3">
      <c r="B5" s="114" t="str">
        <f>'3.b1 ESSER Expenditures'!B5</f>
        <v>UEI</v>
      </c>
      <c r="C5" s="117" t="e">
        <f>'3.b1 ESSER Expenditures'!C5</f>
        <v>#N/A</v>
      </c>
    </row>
    <row r="7" spans="1:4" ht="18.600000000000001" customHeight="1" x14ac:dyDescent="0.25">
      <c r="A7" s="276" t="s">
        <v>1385</v>
      </c>
      <c r="B7" s="277"/>
      <c r="C7" s="64" t="s">
        <v>1176</v>
      </c>
    </row>
    <row r="8" spans="1:4" ht="56.45" customHeight="1" x14ac:dyDescent="0.25">
      <c r="A8" s="276"/>
      <c r="B8" s="277"/>
      <c r="C8" s="49"/>
    </row>
    <row r="9" spans="1:4" x14ac:dyDescent="0.25">
      <c r="A9" s="118"/>
      <c r="B9" s="119"/>
      <c r="C9" s="92"/>
    </row>
    <row r="10" spans="1:4" ht="14.45" customHeight="1" x14ac:dyDescent="0.25">
      <c r="A10" s="276" t="s">
        <v>1285</v>
      </c>
      <c r="B10" s="276"/>
      <c r="C10" s="276"/>
    </row>
    <row r="12" spans="1:4" x14ac:dyDescent="0.25">
      <c r="A12" s="274"/>
      <c r="B12" s="275"/>
      <c r="C12" s="64" t="s">
        <v>1176</v>
      </c>
      <c r="D12" s="65"/>
    </row>
    <row r="13" spans="1:4" x14ac:dyDescent="0.25">
      <c r="A13" s="273" t="s">
        <v>1185</v>
      </c>
      <c r="B13" s="273"/>
      <c r="C13" s="49"/>
      <c r="D13" s="66"/>
    </row>
    <row r="14" spans="1:4" ht="31.15" customHeight="1" x14ac:dyDescent="0.25">
      <c r="A14" s="273" t="s">
        <v>1186</v>
      </c>
      <c r="B14" s="273"/>
      <c r="C14" s="49"/>
      <c r="D14" s="66"/>
    </row>
    <row r="15" spans="1:4" ht="42.6" customHeight="1" x14ac:dyDescent="0.25">
      <c r="A15" s="273" t="s">
        <v>1192</v>
      </c>
      <c r="B15" s="273"/>
      <c r="C15" s="49"/>
      <c r="D15" s="66"/>
    </row>
    <row r="16" spans="1:4" ht="17.45" customHeight="1" x14ac:dyDescent="0.25">
      <c r="A16" s="273" t="s">
        <v>1187</v>
      </c>
      <c r="B16" s="273"/>
      <c r="C16" s="49"/>
      <c r="D16" s="66"/>
    </row>
    <row r="17" spans="1:4" x14ac:dyDescent="0.25">
      <c r="A17" s="273" t="s">
        <v>1188</v>
      </c>
      <c r="B17" s="273"/>
      <c r="C17" s="49"/>
      <c r="D17" s="66"/>
    </row>
    <row r="18" spans="1:4" x14ac:dyDescent="0.25">
      <c r="A18" s="273" t="s">
        <v>1189</v>
      </c>
      <c r="B18" s="273"/>
      <c r="C18" s="49"/>
      <c r="D18" s="66"/>
    </row>
    <row r="19" spans="1:4" x14ac:dyDescent="0.25">
      <c r="A19" s="128" t="s">
        <v>1290</v>
      </c>
      <c r="B19" s="49"/>
      <c r="C19" s="49"/>
      <c r="D19" s="66"/>
    </row>
    <row r="20" spans="1:4" x14ac:dyDescent="0.25">
      <c r="A20" s="66"/>
      <c r="B20" s="67"/>
      <c r="C20" s="66"/>
      <c r="D20" s="66"/>
    </row>
    <row r="21" spans="1:4" x14ac:dyDescent="0.25">
      <c r="A21" s="66"/>
      <c r="B21" s="67"/>
      <c r="C21" s="66"/>
      <c r="D21" s="66"/>
    </row>
  </sheetData>
  <sheetProtection selectLockedCells="1"/>
  <mergeCells count="9">
    <mergeCell ref="A16:B16"/>
    <mergeCell ref="A17:B17"/>
    <mergeCell ref="A18:B18"/>
    <mergeCell ref="A12:B12"/>
    <mergeCell ref="A7:B8"/>
    <mergeCell ref="A10:C10"/>
    <mergeCell ref="A13:B13"/>
    <mergeCell ref="A14:B14"/>
    <mergeCell ref="A15:B15"/>
  </mergeCells>
  <dataValidations count="2">
    <dataValidation type="list" allowBlank="1" showInputMessage="1" showErrorMessage="1" sqref="C8:C9 C13:C18" xr:uid="{00000000-0002-0000-0900-000000000000}">
      <formula1>"Y, y, N, n"</formula1>
    </dataValidation>
    <dataValidation allowBlank="1" showInputMessage="1" showErrorMessage="1" prompt="If the answer to this question is &quot;Yes,&quot; ensure to provide a short description of the activity." sqref="C19" xr:uid="{66AF1419-05FA-4A37-9D6A-E605C606CDBF}"/>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J137"/>
  <sheetViews>
    <sheetView zoomScale="90" zoomScaleNormal="90" workbookViewId="0">
      <selection activeCell="C2" sqref="C2"/>
    </sheetView>
  </sheetViews>
  <sheetFormatPr defaultColWidth="8.5703125" defaultRowHeight="15" x14ac:dyDescent="0.25"/>
  <cols>
    <col min="1" max="1" width="26.85546875" style="45" customWidth="1"/>
    <col min="2" max="2" width="27" style="45" customWidth="1"/>
    <col min="3" max="3" width="37.28515625" style="45" customWidth="1"/>
    <col min="4" max="4" width="30" style="45" customWidth="1"/>
    <col min="5" max="5" width="29.7109375" style="45" customWidth="1"/>
    <col min="6" max="6" width="15.7109375" style="45" customWidth="1"/>
    <col min="7" max="8" width="8.5703125" style="45"/>
    <col min="9" max="9" width="8.5703125" style="45" customWidth="1"/>
    <col min="10" max="11" width="8.5703125" style="45"/>
    <col min="12" max="12" width="22.42578125" style="45" customWidth="1"/>
    <col min="13" max="13" width="14" style="45" customWidth="1"/>
    <col min="14" max="16384" width="8.5703125" style="45"/>
  </cols>
  <sheetData>
    <row r="1" spans="1:10" ht="15.75" thickBot="1" x14ac:dyDescent="0.3"/>
    <row r="2" spans="1:10" x14ac:dyDescent="0.25">
      <c r="B2" s="93" t="str">
        <f>'3.b1 ESSER Expenditures'!B2</f>
        <v>County District Code</v>
      </c>
      <c r="C2" s="108">
        <f>'3.b1 ESSER Expenditures'!C2</f>
        <v>0</v>
      </c>
    </row>
    <row r="3" spans="1:10" x14ac:dyDescent="0.25">
      <c r="B3" s="94" t="str">
        <f>'3.b1 ESSER Expenditures'!B3</f>
        <v>LEA Name</v>
      </c>
      <c r="C3" s="109" t="e">
        <f>'3.b1 ESSER Expenditures'!C3</f>
        <v>#N/A</v>
      </c>
    </row>
    <row r="4" spans="1:10" x14ac:dyDescent="0.25">
      <c r="B4" s="94" t="str">
        <f>'3.b1 ESSER Expenditures'!B4</f>
        <v>DUNS</v>
      </c>
      <c r="C4" s="109" t="e">
        <f>'3.b1 ESSER Expenditures'!C4</f>
        <v>#N/A</v>
      </c>
    </row>
    <row r="5" spans="1:10" ht="15.75" thickBot="1" x14ac:dyDescent="0.3">
      <c r="B5" s="95" t="str">
        <f>'3.b1 ESSER Expenditures'!B5</f>
        <v>UEI</v>
      </c>
      <c r="C5" s="110" t="e">
        <f>'3.b1 ESSER Expenditures'!C5</f>
        <v>#N/A</v>
      </c>
    </row>
    <row r="7" spans="1:10" ht="34.9" customHeight="1" x14ac:dyDescent="0.25">
      <c r="A7" s="268" t="s">
        <v>1394</v>
      </c>
      <c r="B7" s="268"/>
      <c r="C7" s="268"/>
      <c r="D7" s="268"/>
      <c r="E7" s="268"/>
      <c r="I7" s="69"/>
      <c r="J7" s="69"/>
    </row>
    <row r="8" spans="1:10" ht="117.6" customHeight="1" x14ac:dyDescent="0.25">
      <c r="A8" s="268" t="s">
        <v>1291</v>
      </c>
      <c r="B8" s="268"/>
      <c r="C8" s="268"/>
      <c r="D8" s="268"/>
      <c r="E8" s="268"/>
      <c r="I8" s="31"/>
      <c r="J8" s="31"/>
    </row>
    <row r="9" spans="1:10" x14ac:dyDescent="0.25">
      <c r="I9" s="31"/>
      <c r="J9" s="31"/>
    </row>
    <row r="11" spans="1:10" ht="45" customHeight="1" x14ac:dyDescent="0.25">
      <c r="B11" s="288" t="s">
        <v>1244</v>
      </c>
      <c r="C11" s="13" t="s">
        <v>1389</v>
      </c>
      <c r="D11" s="77" t="s">
        <v>1234</v>
      </c>
      <c r="E11" s="77" t="s">
        <v>1277</v>
      </c>
    </row>
    <row r="12" spans="1:10" x14ac:dyDescent="0.25">
      <c r="B12" s="289"/>
      <c r="C12" s="49"/>
      <c r="D12" s="188"/>
      <c r="E12" s="189"/>
    </row>
    <row r="13" spans="1:10" ht="10.15" customHeight="1" x14ac:dyDescent="0.25">
      <c r="B13" s="289"/>
      <c r="C13" s="292" t="s">
        <v>1271</v>
      </c>
      <c r="D13" s="293"/>
      <c r="E13" s="294"/>
    </row>
    <row r="14" spans="1:10" ht="72" customHeight="1" x14ac:dyDescent="0.25">
      <c r="B14" s="289"/>
      <c r="C14" s="295"/>
      <c r="D14" s="296"/>
      <c r="E14" s="297"/>
    </row>
    <row r="15" spans="1:10" ht="54" x14ac:dyDescent="0.25">
      <c r="B15" s="289"/>
      <c r="C15" s="77" t="s">
        <v>1274</v>
      </c>
      <c r="D15" s="13" t="s">
        <v>1273</v>
      </c>
      <c r="E15" s="78" t="s">
        <v>1221</v>
      </c>
    </row>
    <row r="16" spans="1:10" ht="30" x14ac:dyDescent="0.25">
      <c r="B16" s="289"/>
      <c r="C16" s="56" t="s">
        <v>1364</v>
      </c>
      <c r="D16" s="179"/>
      <c r="E16" s="179"/>
    </row>
    <row r="17" spans="2:5" x14ac:dyDescent="0.25">
      <c r="B17" s="289"/>
      <c r="C17" s="56" t="s">
        <v>1365</v>
      </c>
      <c r="D17" s="179"/>
      <c r="E17" s="179"/>
    </row>
    <row r="18" spans="2:5" x14ac:dyDescent="0.25">
      <c r="B18" s="289"/>
      <c r="C18" s="56" t="s">
        <v>1222</v>
      </c>
      <c r="D18" s="179"/>
      <c r="E18" s="179"/>
    </row>
    <row r="19" spans="2:5" x14ac:dyDescent="0.25">
      <c r="B19" s="289"/>
      <c r="C19" s="56" t="s">
        <v>1223</v>
      </c>
      <c r="D19" s="179"/>
      <c r="E19" s="179"/>
    </row>
    <row r="20" spans="2:5" x14ac:dyDescent="0.25">
      <c r="B20" s="289"/>
      <c r="C20" s="56" t="s">
        <v>1224</v>
      </c>
      <c r="D20" s="179"/>
      <c r="E20" s="179"/>
    </row>
    <row r="21" spans="2:5" x14ac:dyDescent="0.25">
      <c r="B21" s="289"/>
      <c r="C21" s="56" t="s">
        <v>1225</v>
      </c>
      <c r="D21" s="179"/>
      <c r="E21" s="179"/>
    </row>
    <row r="22" spans="2:5" x14ac:dyDescent="0.25">
      <c r="B22" s="289"/>
      <c r="C22" s="56" t="s">
        <v>1226</v>
      </c>
      <c r="D22" s="179"/>
      <c r="E22" s="179"/>
    </row>
    <row r="23" spans="2:5" x14ac:dyDescent="0.25">
      <c r="B23" s="289"/>
      <c r="C23" s="79" t="s">
        <v>1227</v>
      </c>
      <c r="D23" s="179"/>
      <c r="E23" s="179"/>
    </row>
    <row r="24" spans="2:5" x14ac:dyDescent="0.25">
      <c r="B24" s="289"/>
      <c r="C24" s="79" t="s">
        <v>1228</v>
      </c>
      <c r="D24" s="179"/>
      <c r="E24" s="179"/>
    </row>
    <row r="25" spans="2:5" x14ac:dyDescent="0.25">
      <c r="B25" s="289"/>
      <c r="C25" s="79" t="s">
        <v>1229</v>
      </c>
      <c r="D25" s="179"/>
      <c r="E25" s="179"/>
    </row>
    <row r="26" spans="2:5" ht="31.15" customHeight="1" x14ac:dyDescent="0.25">
      <c r="B26" s="289"/>
      <c r="C26" s="79" t="s">
        <v>1230</v>
      </c>
      <c r="D26" s="179"/>
      <c r="E26" s="179"/>
    </row>
    <row r="27" spans="2:5" x14ac:dyDescent="0.25">
      <c r="B27" s="289"/>
      <c r="C27" s="79" t="s">
        <v>1231</v>
      </c>
      <c r="D27" s="179"/>
      <c r="E27" s="179"/>
    </row>
    <row r="28" spans="2:5" x14ac:dyDescent="0.25">
      <c r="B28" s="289"/>
      <c r="C28" s="79" t="s">
        <v>1232</v>
      </c>
      <c r="D28" s="179"/>
      <c r="E28" s="179"/>
    </row>
    <row r="29" spans="2:5" ht="30" x14ac:dyDescent="0.25">
      <c r="B29" s="290"/>
      <c r="C29" s="79" t="s">
        <v>1243</v>
      </c>
      <c r="D29" s="179"/>
      <c r="E29" s="180"/>
    </row>
    <row r="30" spans="2:5" x14ac:dyDescent="0.25">
      <c r="C30" s="76"/>
      <c r="D30" s="74"/>
      <c r="E30" s="75"/>
    </row>
    <row r="31" spans="2:5" ht="45" x14ac:dyDescent="0.25">
      <c r="B31" s="288" t="s">
        <v>1245</v>
      </c>
      <c r="C31" s="13" t="s">
        <v>1389</v>
      </c>
      <c r="D31" s="77" t="s">
        <v>1220</v>
      </c>
      <c r="E31" s="77" t="s">
        <v>1277</v>
      </c>
    </row>
    <row r="32" spans="2:5" x14ac:dyDescent="0.25">
      <c r="B32" s="289"/>
      <c r="C32" s="49"/>
      <c r="D32" s="188"/>
      <c r="E32" s="189"/>
    </row>
    <row r="33" spans="2:9" x14ac:dyDescent="0.25">
      <c r="B33" s="289"/>
      <c r="C33" s="292" t="s">
        <v>1271</v>
      </c>
      <c r="D33" s="293"/>
      <c r="E33" s="294"/>
    </row>
    <row r="34" spans="2:9" ht="67.900000000000006" customHeight="1" x14ac:dyDescent="0.25">
      <c r="B34" s="289"/>
      <c r="C34" s="295"/>
      <c r="D34" s="296"/>
      <c r="E34" s="297"/>
    </row>
    <row r="35" spans="2:9" ht="54" x14ac:dyDescent="0.25">
      <c r="B35" s="289"/>
      <c r="C35" s="77" t="s">
        <v>1274</v>
      </c>
      <c r="D35" s="13" t="s">
        <v>1273</v>
      </c>
      <c r="E35" s="78" t="s">
        <v>1221</v>
      </c>
    </row>
    <row r="36" spans="2:9" ht="30" x14ac:dyDescent="0.25">
      <c r="B36" s="289"/>
      <c r="C36" s="56" t="s">
        <v>1364</v>
      </c>
      <c r="D36" s="179"/>
      <c r="E36" s="179"/>
    </row>
    <row r="37" spans="2:9" x14ac:dyDescent="0.25">
      <c r="B37" s="289"/>
      <c r="C37" s="56" t="s">
        <v>1365</v>
      </c>
      <c r="D37" s="179"/>
      <c r="E37" s="179"/>
    </row>
    <row r="38" spans="2:9" x14ac:dyDescent="0.25">
      <c r="B38" s="289"/>
      <c r="C38" s="56" t="s">
        <v>1222</v>
      </c>
      <c r="D38" s="179"/>
      <c r="E38" s="179"/>
    </row>
    <row r="39" spans="2:9" ht="14.45" customHeight="1" x14ac:dyDescent="0.25">
      <c r="B39" s="289"/>
      <c r="C39" s="56" t="s">
        <v>1223</v>
      </c>
      <c r="D39" s="179"/>
      <c r="E39" s="179"/>
    </row>
    <row r="40" spans="2:9" x14ac:dyDescent="0.25">
      <c r="B40" s="289"/>
      <c r="C40" s="56" t="s">
        <v>1224</v>
      </c>
      <c r="D40" s="179"/>
      <c r="E40" s="179"/>
    </row>
    <row r="41" spans="2:9" x14ac:dyDescent="0.25">
      <c r="B41" s="289"/>
      <c r="C41" s="56" t="s">
        <v>1225</v>
      </c>
      <c r="D41" s="179"/>
      <c r="E41" s="179"/>
    </row>
    <row r="42" spans="2:9" x14ac:dyDescent="0.25">
      <c r="B42" s="289"/>
      <c r="C42" s="56" t="s">
        <v>1226</v>
      </c>
      <c r="D42" s="179"/>
      <c r="E42" s="179"/>
    </row>
    <row r="43" spans="2:9" x14ac:dyDescent="0.25">
      <c r="B43" s="289"/>
      <c r="C43" s="79" t="s">
        <v>1227</v>
      </c>
      <c r="D43" s="179"/>
      <c r="E43" s="179"/>
      <c r="I43" s="14"/>
    </row>
    <row r="44" spans="2:9" x14ac:dyDescent="0.25">
      <c r="B44" s="289"/>
      <c r="C44" s="79" t="s">
        <v>1228</v>
      </c>
      <c r="D44" s="179"/>
      <c r="E44" s="179"/>
      <c r="I44" s="14"/>
    </row>
    <row r="45" spans="2:9" x14ac:dyDescent="0.25">
      <c r="B45" s="289"/>
      <c r="C45" s="79" t="s">
        <v>1229</v>
      </c>
      <c r="D45" s="179"/>
      <c r="E45" s="179"/>
      <c r="I45" s="14"/>
    </row>
    <row r="46" spans="2:9" ht="29.45" customHeight="1" x14ac:dyDescent="0.25">
      <c r="B46" s="289"/>
      <c r="C46" s="79" t="s">
        <v>1230</v>
      </c>
      <c r="D46" s="179"/>
      <c r="E46" s="179"/>
      <c r="I46" s="14"/>
    </row>
    <row r="47" spans="2:9" x14ac:dyDescent="0.25">
      <c r="B47" s="289"/>
      <c r="C47" s="79" t="s">
        <v>1231</v>
      </c>
      <c r="D47" s="179"/>
      <c r="E47" s="179"/>
      <c r="I47" s="14"/>
    </row>
    <row r="48" spans="2:9" x14ac:dyDescent="0.25">
      <c r="B48" s="289"/>
      <c r="C48" s="79" t="s">
        <v>1232</v>
      </c>
      <c r="D48" s="179"/>
      <c r="E48" s="179"/>
      <c r="I48" s="14"/>
    </row>
    <row r="49" spans="2:5" ht="30" x14ac:dyDescent="0.25">
      <c r="B49" s="290"/>
      <c r="C49" s="79" t="s">
        <v>1233</v>
      </c>
      <c r="D49" s="181"/>
      <c r="E49" s="182"/>
    </row>
    <row r="50" spans="2:5" x14ac:dyDescent="0.25">
      <c r="B50" s="14"/>
    </row>
    <row r="51" spans="2:5" ht="75" x14ac:dyDescent="0.25">
      <c r="B51" s="288" t="s">
        <v>1276</v>
      </c>
      <c r="C51" s="13" t="s">
        <v>1390</v>
      </c>
      <c r="D51" s="82" t="s">
        <v>1250</v>
      </c>
      <c r="E51" s="175" t="s">
        <v>1304</v>
      </c>
    </row>
    <row r="52" spans="2:5" x14ac:dyDescent="0.25">
      <c r="B52" s="289"/>
      <c r="C52" s="49"/>
      <c r="D52" s="188"/>
      <c r="E52" s="189"/>
    </row>
    <row r="53" spans="2:5" ht="36" customHeight="1" x14ac:dyDescent="0.25">
      <c r="B53" s="289"/>
      <c r="C53" s="302" t="s">
        <v>1272</v>
      </c>
      <c r="D53" s="303"/>
      <c r="E53" s="304"/>
    </row>
    <row r="54" spans="2:5" ht="54" x14ac:dyDescent="0.25">
      <c r="B54" s="289"/>
      <c r="C54" s="77" t="s">
        <v>1274</v>
      </c>
      <c r="D54" s="284" t="s">
        <v>1275</v>
      </c>
      <c r="E54" s="285"/>
    </row>
    <row r="55" spans="2:5" ht="30" x14ac:dyDescent="0.25">
      <c r="B55" s="289"/>
      <c r="C55" s="56" t="s">
        <v>1364</v>
      </c>
      <c r="D55" s="280"/>
      <c r="E55" s="281"/>
    </row>
    <row r="56" spans="2:5" x14ac:dyDescent="0.25">
      <c r="B56" s="289"/>
      <c r="C56" s="56" t="s">
        <v>1365</v>
      </c>
      <c r="D56" s="280"/>
      <c r="E56" s="281"/>
    </row>
    <row r="57" spans="2:5" x14ac:dyDescent="0.25">
      <c r="B57" s="289"/>
      <c r="C57" s="56" t="s">
        <v>1222</v>
      </c>
      <c r="D57" s="280"/>
      <c r="E57" s="281"/>
    </row>
    <row r="58" spans="2:5" x14ac:dyDescent="0.25">
      <c r="B58" s="289"/>
      <c r="C58" s="56" t="s">
        <v>1223</v>
      </c>
      <c r="D58" s="280"/>
      <c r="E58" s="281"/>
    </row>
    <row r="59" spans="2:5" x14ac:dyDescent="0.25">
      <c r="B59" s="289"/>
      <c r="C59" s="56" t="s">
        <v>1224</v>
      </c>
      <c r="D59" s="280"/>
      <c r="E59" s="281"/>
    </row>
    <row r="60" spans="2:5" x14ac:dyDescent="0.25">
      <c r="B60" s="289"/>
      <c r="C60" s="56" t="s">
        <v>1225</v>
      </c>
      <c r="D60" s="280"/>
      <c r="E60" s="281"/>
    </row>
    <row r="61" spans="2:5" x14ac:dyDescent="0.25">
      <c r="B61" s="289"/>
      <c r="C61" s="56" t="s">
        <v>1226</v>
      </c>
      <c r="D61" s="280"/>
      <c r="E61" s="281"/>
    </row>
    <row r="62" spans="2:5" x14ac:dyDescent="0.25">
      <c r="B62" s="289"/>
      <c r="C62" s="79" t="s">
        <v>1227</v>
      </c>
      <c r="D62" s="280"/>
      <c r="E62" s="281"/>
    </row>
    <row r="63" spans="2:5" x14ac:dyDescent="0.25">
      <c r="B63" s="289"/>
      <c r="C63" s="79" t="s">
        <v>1228</v>
      </c>
      <c r="D63" s="280"/>
      <c r="E63" s="281"/>
    </row>
    <row r="64" spans="2:5" x14ac:dyDescent="0.25">
      <c r="B64" s="289"/>
      <c r="C64" s="79" t="s">
        <v>1229</v>
      </c>
      <c r="D64" s="280"/>
      <c r="E64" s="281"/>
    </row>
    <row r="65" spans="2:5" ht="28.15" customHeight="1" x14ac:dyDescent="0.25">
      <c r="B65" s="289"/>
      <c r="C65" s="79" t="s">
        <v>1230</v>
      </c>
      <c r="D65" s="280"/>
      <c r="E65" s="281"/>
    </row>
    <row r="66" spans="2:5" x14ac:dyDescent="0.25">
      <c r="B66" s="289"/>
      <c r="C66" s="79" t="s">
        <v>1231</v>
      </c>
      <c r="D66" s="280"/>
      <c r="E66" s="281"/>
    </row>
    <row r="67" spans="2:5" x14ac:dyDescent="0.25">
      <c r="B67" s="289"/>
      <c r="C67" s="79" t="s">
        <v>1232</v>
      </c>
      <c r="D67" s="280"/>
      <c r="E67" s="281"/>
    </row>
    <row r="68" spans="2:5" ht="30" x14ac:dyDescent="0.25">
      <c r="B68" s="290"/>
      <c r="C68" s="79" t="s">
        <v>1233</v>
      </c>
      <c r="D68" s="300"/>
      <c r="E68" s="301"/>
    </row>
    <row r="70" spans="2:5" ht="45" x14ac:dyDescent="0.25">
      <c r="B70" s="288" t="s">
        <v>1246</v>
      </c>
      <c r="C70" s="13" t="s">
        <v>1389</v>
      </c>
      <c r="D70" s="77" t="s">
        <v>1220</v>
      </c>
      <c r="E70" s="77" t="s">
        <v>1277</v>
      </c>
    </row>
    <row r="71" spans="2:5" x14ac:dyDescent="0.25">
      <c r="B71" s="289"/>
      <c r="C71" s="49"/>
      <c r="D71" s="188"/>
      <c r="E71" s="189"/>
    </row>
    <row r="72" spans="2:5" x14ac:dyDescent="0.25">
      <c r="B72" s="289"/>
      <c r="C72" s="292" t="s">
        <v>1270</v>
      </c>
      <c r="D72" s="293"/>
      <c r="E72" s="294"/>
    </row>
    <row r="73" spans="2:5" ht="59.45" customHeight="1" x14ac:dyDescent="0.25">
      <c r="B73" s="289"/>
      <c r="C73" s="295"/>
      <c r="D73" s="296"/>
      <c r="E73" s="297"/>
    </row>
    <row r="74" spans="2:5" ht="54" x14ac:dyDescent="0.25">
      <c r="B74" s="289"/>
      <c r="C74" s="77" t="s">
        <v>1274</v>
      </c>
      <c r="D74" s="13" t="s">
        <v>1273</v>
      </c>
      <c r="E74" s="78" t="s">
        <v>1221</v>
      </c>
    </row>
    <row r="75" spans="2:5" ht="30" x14ac:dyDescent="0.25">
      <c r="B75" s="289"/>
      <c r="C75" s="56" t="s">
        <v>1364</v>
      </c>
      <c r="D75" s="179"/>
      <c r="E75" s="179"/>
    </row>
    <row r="76" spans="2:5" x14ac:dyDescent="0.25">
      <c r="B76" s="289"/>
      <c r="C76" s="56" t="s">
        <v>1365</v>
      </c>
      <c r="D76" s="179"/>
      <c r="E76" s="179"/>
    </row>
    <row r="77" spans="2:5" x14ac:dyDescent="0.25">
      <c r="B77" s="289"/>
      <c r="C77" s="56" t="s">
        <v>1222</v>
      </c>
      <c r="D77" s="179"/>
      <c r="E77" s="179"/>
    </row>
    <row r="78" spans="2:5" x14ac:dyDescent="0.25">
      <c r="B78" s="289"/>
      <c r="C78" s="56" t="s">
        <v>1223</v>
      </c>
      <c r="D78" s="179"/>
      <c r="E78" s="179"/>
    </row>
    <row r="79" spans="2:5" x14ac:dyDescent="0.25">
      <c r="B79" s="289"/>
      <c r="C79" s="56" t="s">
        <v>1224</v>
      </c>
      <c r="D79" s="179"/>
      <c r="E79" s="179"/>
    </row>
    <row r="80" spans="2:5" x14ac:dyDescent="0.25">
      <c r="B80" s="289"/>
      <c r="C80" s="56" t="s">
        <v>1225</v>
      </c>
      <c r="D80" s="179"/>
      <c r="E80" s="179"/>
    </row>
    <row r="81" spans="2:5" x14ac:dyDescent="0.25">
      <c r="B81" s="289"/>
      <c r="C81" s="56" t="s">
        <v>1226</v>
      </c>
      <c r="D81" s="179"/>
      <c r="E81" s="179"/>
    </row>
    <row r="82" spans="2:5" x14ac:dyDescent="0.25">
      <c r="B82" s="289"/>
      <c r="C82" s="79" t="s">
        <v>1227</v>
      </c>
      <c r="D82" s="179"/>
      <c r="E82" s="179"/>
    </row>
    <row r="83" spans="2:5" x14ac:dyDescent="0.25">
      <c r="B83" s="289"/>
      <c r="C83" s="79" t="s">
        <v>1228</v>
      </c>
      <c r="D83" s="179"/>
      <c r="E83" s="179"/>
    </row>
    <row r="84" spans="2:5" x14ac:dyDescent="0.25">
      <c r="B84" s="289"/>
      <c r="C84" s="79" t="s">
        <v>1229</v>
      </c>
      <c r="D84" s="179"/>
      <c r="E84" s="179"/>
    </row>
    <row r="85" spans="2:5" ht="27.6" customHeight="1" x14ac:dyDescent="0.25">
      <c r="B85" s="289"/>
      <c r="C85" s="79" t="s">
        <v>1230</v>
      </c>
      <c r="D85" s="179"/>
      <c r="E85" s="179"/>
    </row>
    <row r="86" spans="2:5" x14ac:dyDescent="0.25">
      <c r="B86" s="289"/>
      <c r="C86" s="79" t="s">
        <v>1231</v>
      </c>
      <c r="D86" s="179"/>
      <c r="E86" s="179"/>
    </row>
    <row r="87" spans="2:5" x14ac:dyDescent="0.25">
      <c r="B87" s="289"/>
      <c r="C87" s="79" t="s">
        <v>1232</v>
      </c>
      <c r="D87" s="179"/>
      <c r="E87" s="179"/>
    </row>
    <row r="88" spans="2:5" ht="30" x14ac:dyDescent="0.25">
      <c r="B88" s="290"/>
      <c r="C88" s="79" t="s">
        <v>1233</v>
      </c>
      <c r="D88" s="181"/>
      <c r="E88" s="182"/>
    </row>
    <row r="90" spans="2:5" ht="90" x14ac:dyDescent="0.25">
      <c r="B90" s="288" t="s">
        <v>1247</v>
      </c>
      <c r="C90" s="13" t="s">
        <v>1235</v>
      </c>
      <c r="D90" s="83"/>
      <c r="E90" s="77" t="s">
        <v>1251</v>
      </c>
    </row>
    <row r="91" spans="2:5" x14ac:dyDescent="0.25">
      <c r="B91" s="289"/>
      <c r="C91" s="29" t="s">
        <v>1176</v>
      </c>
      <c r="D91" s="84"/>
      <c r="E91" s="287"/>
    </row>
    <row r="92" spans="2:5" x14ac:dyDescent="0.25">
      <c r="B92" s="289"/>
      <c r="C92" s="49"/>
      <c r="D92" s="84"/>
      <c r="E92" s="299"/>
    </row>
    <row r="93" spans="2:5" ht="60" customHeight="1" x14ac:dyDescent="0.25">
      <c r="B93" s="289"/>
      <c r="C93" s="13" t="s">
        <v>1236</v>
      </c>
      <c r="D93" s="84"/>
      <c r="E93" s="13" t="s">
        <v>1269</v>
      </c>
    </row>
    <row r="94" spans="2:5" x14ac:dyDescent="0.25">
      <c r="B94" s="289"/>
      <c r="C94" s="29" t="s">
        <v>1176</v>
      </c>
      <c r="D94" s="84"/>
      <c r="E94" s="287"/>
    </row>
    <row r="95" spans="2:5" x14ac:dyDescent="0.25">
      <c r="B95" s="289"/>
      <c r="C95" s="49"/>
      <c r="D95" s="85"/>
      <c r="E95" s="299"/>
    </row>
    <row r="96" spans="2:5" ht="14.45" customHeight="1" x14ac:dyDescent="0.25">
      <c r="B96" s="289"/>
      <c r="C96" s="291" t="s">
        <v>1237</v>
      </c>
      <c r="D96" s="291"/>
      <c r="E96" s="291"/>
    </row>
    <row r="97" spans="2:5" x14ac:dyDescent="0.25">
      <c r="B97" s="289"/>
      <c r="C97" s="291"/>
      <c r="D97" s="291"/>
      <c r="E97" s="291"/>
    </row>
    <row r="98" spans="2:5" ht="54" x14ac:dyDescent="0.25">
      <c r="B98" s="289"/>
      <c r="C98" s="77" t="s">
        <v>1274</v>
      </c>
      <c r="D98" s="282" t="s">
        <v>1278</v>
      </c>
      <c r="E98" s="282"/>
    </row>
    <row r="99" spans="2:5" ht="30" x14ac:dyDescent="0.25">
      <c r="B99" s="289"/>
      <c r="C99" s="56" t="s">
        <v>1364</v>
      </c>
      <c r="D99" s="279"/>
      <c r="E99" s="279"/>
    </row>
    <row r="100" spans="2:5" x14ac:dyDescent="0.25">
      <c r="B100" s="289"/>
      <c r="C100" s="56" t="s">
        <v>1365</v>
      </c>
      <c r="D100" s="279"/>
      <c r="E100" s="279"/>
    </row>
    <row r="101" spans="2:5" x14ac:dyDescent="0.25">
      <c r="B101" s="289"/>
      <c r="C101" s="56" t="s">
        <v>1222</v>
      </c>
      <c r="D101" s="279"/>
      <c r="E101" s="279"/>
    </row>
    <row r="102" spans="2:5" x14ac:dyDescent="0.25">
      <c r="B102" s="289"/>
      <c r="C102" s="56" t="s">
        <v>1223</v>
      </c>
      <c r="D102" s="279"/>
      <c r="E102" s="279"/>
    </row>
    <row r="103" spans="2:5" x14ac:dyDescent="0.25">
      <c r="B103" s="289"/>
      <c r="C103" s="56" t="s">
        <v>1224</v>
      </c>
      <c r="D103" s="279"/>
      <c r="E103" s="279"/>
    </row>
    <row r="104" spans="2:5" x14ac:dyDescent="0.25">
      <c r="B104" s="289"/>
      <c r="C104" s="56" t="s">
        <v>1225</v>
      </c>
      <c r="D104" s="279"/>
      <c r="E104" s="279"/>
    </row>
    <row r="105" spans="2:5" x14ac:dyDescent="0.25">
      <c r="B105" s="289"/>
      <c r="C105" s="56" t="s">
        <v>1226</v>
      </c>
      <c r="D105" s="279"/>
      <c r="E105" s="279"/>
    </row>
    <row r="106" spans="2:5" x14ac:dyDescent="0.25">
      <c r="B106" s="289"/>
      <c r="C106" s="79" t="s">
        <v>1227</v>
      </c>
      <c r="D106" s="279"/>
      <c r="E106" s="279"/>
    </row>
    <row r="107" spans="2:5" x14ac:dyDescent="0.25">
      <c r="B107" s="289"/>
      <c r="C107" s="79" t="s">
        <v>1228</v>
      </c>
      <c r="D107" s="279"/>
      <c r="E107" s="279"/>
    </row>
    <row r="108" spans="2:5" x14ac:dyDescent="0.25">
      <c r="B108" s="289"/>
      <c r="C108" s="79" t="s">
        <v>1229</v>
      </c>
      <c r="D108" s="279"/>
      <c r="E108" s="279"/>
    </row>
    <row r="109" spans="2:5" ht="29.45" customHeight="1" x14ac:dyDescent="0.25">
      <c r="B109" s="289"/>
      <c r="C109" s="79" t="s">
        <v>1230</v>
      </c>
      <c r="D109" s="279"/>
      <c r="E109" s="279"/>
    </row>
    <row r="110" spans="2:5" x14ac:dyDescent="0.25">
      <c r="B110" s="289"/>
      <c r="C110" s="79" t="s">
        <v>1231</v>
      </c>
      <c r="D110" s="279"/>
      <c r="E110" s="279"/>
    </row>
    <row r="111" spans="2:5" x14ac:dyDescent="0.25">
      <c r="B111" s="289"/>
      <c r="C111" s="79" t="s">
        <v>1232</v>
      </c>
      <c r="D111" s="279"/>
      <c r="E111" s="279"/>
    </row>
    <row r="112" spans="2:5" ht="30" x14ac:dyDescent="0.25">
      <c r="B112" s="290"/>
      <c r="C112" s="79" t="s">
        <v>1233</v>
      </c>
      <c r="D112" s="278"/>
      <c r="E112" s="278"/>
    </row>
    <row r="114" spans="2:6" ht="76.150000000000006" customHeight="1" x14ac:dyDescent="0.25">
      <c r="B114" s="288" t="s">
        <v>1248</v>
      </c>
      <c r="C114" s="78" t="s">
        <v>1238</v>
      </c>
      <c r="D114" s="13" t="s">
        <v>1239</v>
      </c>
      <c r="E114" s="80" t="s">
        <v>1268</v>
      </c>
      <c r="F114"/>
    </row>
    <row r="115" spans="2:6" x14ac:dyDescent="0.25">
      <c r="B115" s="290"/>
      <c r="C115" s="183"/>
      <c r="D115" s="183"/>
      <c r="E115" s="183"/>
    </row>
    <row r="116" spans="2:6" ht="67.900000000000006" customHeight="1" x14ac:dyDescent="0.25">
      <c r="B116" s="298" t="s">
        <v>1293</v>
      </c>
      <c r="C116" s="298"/>
      <c r="D116" s="298"/>
      <c r="E116" s="298"/>
    </row>
    <row r="118" spans="2:6" ht="60" x14ac:dyDescent="0.25">
      <c r="B118" s="288" t="s">
        <v>1249</v>
      </c>
      <c r="C118" s="13" t="s">
        <v>1240</v>
      </c>
      <c r="D118" s="83"/>
      <c r="E118" s="77" t="s">
        <v>1241</v>
      </c>
    </row>
    <row r="119" spans="2:6" x14ac:dyDescent="0.25">
      <c r="B119" s="289"/>
      <c r="C119" s="29" t="s">
        <v>1176</v>
      </c>
      <c r="D119" s="84"/>
      <c r="E119" s="286"/>
    </row>
    <row r="120" spans="2:6" x14ac:dyDescent="0.25">
      <c r="B120" s="289"/>
      <c r="C120" s="81"/>
      <c r="D120" s="85"/>
      <c r="E120" s="287"/>
    </row>
    <row r="121" spans="2:6" x14ac:dyDescent="0.25">
      <c r="B121" s="289"/>
      <c r="C121" s="283" t="s">
        <v>1279</v>
      </c>
      <c r="D121" s="283"/>
      <c r="E121" s="283"/>
    </row>
    <row r="122" spans="2:6" ht="81" customHeight="1" x14ac:dyDescent="0.25">
      <c r="B122" s="289"/>
      <c r="C122" s="283"/>
      <c r="D122" s="283"/>
      <c r="E122" s="283"/>
    </row>
    <row r="123" spans="2:6" ht="60" x14ac:dyDescent="0.25">
      <c r="B123" s="289"/>
      <c r="C123" s="77" t="s">
        <v>1274</v>
      </c>
      <c r="D123" s="13" t="s">
        <v>1273</v>
      </c>
      <c r="E123" s="78" t="s">
        <v>1242</v>
      </c>
    </row>
    <row r="124" spans="2:6" ht="30" x14ac:dyDescent="0.25">
      <c r="B124" s="289"/>
      <c r="C124" s="56" t="s">
        <v>1364</v>
      </c>
      <c r="D124" s="179"/>
      <c r="E124" s="179"/>
    </row>
    <row r="125" spans="2:6" x14ac:dyDescent="0.25">
      <c r="B125" s="289"/>
      <c r="C125" s="56" t="s">
        <v>1365</v>
      </c>
      <c r="D125" s="179"/>
      <c r="E125" s="179"/>
    </row>
    <row r="126" spans="2:6" x14ac:dyDescent="0.25">
      <c r="B126" s="289"/>
      <c r="C126" s="56" t="s">
        <v>1222</v>
      </c>
      <c r="D126" s="179"/>
      <c r="E126" s="179"/>
    </row>
    <row r="127" spans="2:6" x14ac:dyDescent="0.25">
      <c r="B127" s="289"/>
      <c r="C127" s="56" t="s">
        <v>1223</v>
      </c>
      <c r="D127" s="179"/>
      <c r="E127" s="179"/>
    </row>
    <row r="128" spans="2:6" x14ac:dyDescent="0.25">
      <c r="B128" s="289"/>
      <c r="C128" s="56" t="s">
        <v>1224</v>
      </c>
      <c r="D128" s="179"/>
      <c r="E128" s="179"/>
    </row>
    <row r="129" spans="2:5" x14ac:dyDescent="0.25">
      <c r="B129" s="289"/>
      <c r="C129" s="56" t="s">
        <v>1225</v>
      </c>
      <c r="D129" s="179"/>
      <c r="E129" s="179"/>
    </row>
    <row r="130" spans="2:5" x14ac:dyDescent="0.25">
      <c r="B130" s="289"/>
      <c r="C130" s="56" t="s">
        <v>1226</v>
      </c>
      <c r="D130" s="179"/>
      <c r="E130" s="179"/>
    </row>
    <row r="131" spans="2:5" x14ac:dyDescent="0.25">
      <c r="B131" s="289"/>
      <c r="C131" s="79" t="s">
        <v>1227</v>
      </c>
      <c r="D131" s="179"/>
      <c r="E131" s="179"/>
    </row>
    <row r="132" spans="2:5" x14ac:dyDescent="0.25">
      <c r="B132" s="289"/>
      <c r="C132" s="79" t="s">
        <v>1228</v>
      </c>
      <c r="D132" s="179"/>
      <c r="E132" s="179"/>
    </row>
    <row r="133" spans="2:5" x14ac:dyDescent="0.25">
      <c r="B133" s="289"/>
      <c r="C133" s="79" t="s">
        <v>1229</v>
      </c>
      <c r="D133" s="179"/>
      <c r="E133" s="179"/>
    </row>
    <row r="134" spans="2:5" ht="30" x14ac:dyDescent="0.25">
      <c r="B134" s="289"/>
      <c r="C134" s="79" t="s">
        <v>1230</v>
      </c>
      <c r="D134" s="179"/>
      <c r="E134" s="179"/>
    </row>
    <row r="135" spans="2:5" x14ac:dyDescent="0.25">
      <c r="B135" s="289"/>
      <c r="C135" s="79" t="s">
        <v>1231</v>
      </c>
      <c r="D135" s="179"/>
      <c r="E135" s="179"/>
    </row>
    <row r="136" spans="2:5" x14ac:dyDescent="0.25">
      <c r="B136" s="289"/>
      <c r="C136" s="79" t="s">
        <v>1232</v>
      </c>
      <c r="D136" s="179"/>
      <c r="E136" s="179"/>
    </row>
    <row r="137" spans="2:5" ht="30" x14ac:dyDescent="0.25">
      <c r="B137" s="290"/>
      <c r="C137" s="79" t="s">
        <v>1233</v>
      </c>
      <c r="D137" s="181"/>
      <c r="E137" s="182"/>
    </row>
  </sheetData>
  <mergeCells count="49">
    <mergeCell ref="B114:B115"/>
    <mergeCell ref="B90:B112"/>
    <mergeCell ref="E91:E92"/>
    <mergeCell ref="E94:E95"/>
    <mergeCell ref="B31:B49"/>
    <mergeCell ref="C33:E34"/>
    <mergeCell ref="B51:B68"/>
    <mergeCell ref="D59:E59"/>
    <mergeCell ref="C72:E73"/>
    <mergeCell ref="D67:E67"/>
    <mergeCell ref="D68:E68"/>
    <mergeCell ref="C53:E53"/>
    <mergeCell ref="D61:E61"/>
    <mergeCell ref="D62:E62"/>
    <mergeCell ref="D63:E63"/>
    <mergeCell ref="D64:E64"/>
    <mergeCell ref="C121:E122"/>
    <mergeCell ref="A7:E7"/>
    <mergeCell ref="D54:E54"/>
    <mergeCell ref="D55:E55"/>
    <mergeCell ref="D56:E56"/>
    <mergeCell ref="D57:E57"/>
    <mergeCell ref="D58:E58"/>
    <mergeCell ref="E119:E120"/>
    <mergeCell ref="B118:B137"/>
    <mergeCell ref="B70:B88"/>
    <mergeCell ref="D100:E100"/>
    <mergeCell ref="C96:E97"/>
    <mergeCell ref="C13:E14"/>
    <mergeCell ref="B116:E116"/>
    <mergeCell ref="B11:B29"/>
    <mergeCell ref="A8:E8"/>
    <mergeCell ref="D65:E65"/>
    <mergeCell ref="D60:E60"/>
    <mergeCell ref="D66:E66"/>
    <mergeCell ref="D98:E98"/>
    <mergeCell ref="D99:E99"/>
    <mergeCell ref="D112:E112"/>
    <mergeCell ref="D101:E101"/>
    <mergeCell ref="D102:E102"/>
    <mergeCell ref="D103:E103"/>
    <mergeCell ref="D104:E104"/>
    <mergeCell ref="D105:E105"/>
    <mergeCell ref="D106:E106"/>
    <mergeCell ref="D107:E107"/>
    <mergeCell ref="D108:E108"/>
    <mergeCell ref="D109:E109"/>
    <mergeCell ref="D110:E110"/>
    <mergeCell ref="D111:E111"/>
  </mergeCells>
  <conditionalFormatting sqref="C12">
    <cfRule type="notContainsBlanks" dxfId="38" priority="11">
      <formula>LEN(TRIM(C12))&gt;0</formula>
    </cfRule>
  </conditionalFormatting>
  <conditionalFormatting sqref="C32">
    <cfRule type="notContainsBlanks" dxfId="36" priority="9">
      <formula>LEN(TRIM(C32))&gt;0</formula>
    </cfRule>
  </conditionalFormatting>
  <conditionalFormatting sqref="C52">
    <cfRule type="notContainsBlanks" dxfId="34" priority="7">
      <formula>LEN(TRIM(C52))&gt;0</formula>
    </cfRule>
  </conditionalFormatting>
  <conditionalFormatting sqref="C71">
    <cfRule type="notContainsBlanks" dxfId="32" priority="5">
      <formula>LEN(TRIM(C71))&gt;0</formula>
    </cfRule>
  </conditionalFormatting>
  <conditionalFormatting sqref="C92">
    <cfRule type="notContainsBlanks" dxfId="30" priority="3">
      <formula>LEN(TRIM(C92))&gt;0</formula>
    </cfRule>
  </conditionalFormatting>
  <conditionalFormatting sqref="C95">
    <cfRule type="notContainsBlanks" dxfId="28" priority="1">
      <formula>LEN(TRIM(C95))&gt;0</formula>
    </cfRule>
  </conditionalFormatting>
  <conditionalFormatting sqref="D115">
    <cfRule type="notContainsBlanks" dxfId="26" priority="17">
      <formula>LEN(TRIM(D115))&gt;0</formula>
    </cfRule>
    <cfRule type="expression" dxfId="25" priority="18">
      <formula>$C$115&gt;0</formula>
    </cfRule>
  </conditionalFormatting>
  <conditionalFormatting sqref="D16:E28">
    <cfRule type="notContainsBlanks" dxfId="24" priority="42">
      <formula>LEN(TRIM(D16))&gt;0</formula>
    </cfRule>
    <cfRule type="expression" dxfId="23" priority="55">
      <formula>#REF!&gt;0</formula>
    </cfRule>
  </conditionalFormatting>
  <conditionalFormatting sqref="D36:E48">
    <cfRule type="notContainsBlanks" dxfId="22" priority="34">
      <formula>LEN(TRIM(D36))&gt;0</formula>
    </cfRule>
    <cfRule type="expression" dxfId="21" priority="50">
      <formula>$C$32&gt;0</formula>
    </cfRule>
  </conditionalFormatting>
  <conditionalFormatting sqref="D55:E67">
    <cfRule type="notContainsBlanks" dxfId="20" priority="32">
      <formula>LEN(TRIM(D55))&gt;0</formula>
    </cfRule>
    <cfRule type="expression" dxfId="19" priority="47">
      <formula>#REF!&gt;0</formula>
    </cfRule>
  </conditionalFormatting>
  <conditionalFormatting sqref="D75:E87">
    <cfRule type="expression" dxfId="18" priority="29">
      <formula>$C$71&gt;0</formula>
    </cfRule>
    <cfRule type="notContainsBlanks" dxfId="17" priority="25">
      <formula>LEN(TRIM(D75))&gt;0</formula>
    </cfRule>
  </conditionalFormatting>
  <conditionalFormatting sqref="D99:E111">
    <cfRule type="expression" dxfId="16" priority="22">
      <formula>$E$91&gt;0</formula>
    </cfRule>
    <cfRule type="notContainsBlanks" dxfId="15" priority="24">
      <formula>LEN(TRIM(D99))&gt;0</formula>
    </cfRule>
    <cfRule type="notContainsBlanks" dxfId="14" priority="21">
      <formula>LEN(TRIM(D99))&gt;0</formula>
    </cfRule>
    <cfRule type="expression" dxfId="13" priority="57">
      <formula>$E$94&gt;0</formula>
    </cfRule>
  </conditionalFormatting>
  <conditionalFormatting sqref="D124:E136">
    <cfRule type="expression" dxfId="12" priority="14">
      <formula>$E$119&gt;0</formula>
    </cfRule>
    <cfRule type="notContainsBlanks" dxfId="11" priority="13">
      <formula>LEN(TRIM(D124))&gt;0</formula>
    </cfRule>
  </conditionalFormatting>
  <conditionalFormatting sqref="E12">
    <cfRule type="cellIs" dxfId="10" priority="61" operator="greaterThan">
      <formula>0</formula>
    </cfRule>
    <cfRule type="expression" dxfId="9" priority="62">
      <formula>$C$12&gt;0</formula>
    </cfRule>
  </conditionalFormatting>
  <conditionalFormatting sqref="E32">
    <cfRule type="notContainsBlanks" dxfId="8" priority="63">
      <formula>LEN(TRIM(E32))&gt;0</formula>
    </cfRule>
    <cfRule type="expression" dxfId="7" priority="64">
      <formula>$C$32&gt;0</formula>
    </cfRule>
  </conditionalFormatting>
  <conditionalFormatting sqref="E52">
    <cfRule type="expression" dxfId="6" priority="65">
      <formula>$C$52=N</formula>
    </cfRule>
  </conditionalFormatting>
  <conditionalFormatting sqref="E71">
    <cfRule type="cellIs" dxfId="5" priority="66" operator="greaterThan">
      <formula>0</formula>
    </cfRule>
    <cfRule type="expression" dxfId="4" priority="67">
      <formula>$C$71&gt;0</formula>
    </cfRule>
    <cfRule type="notContainsBlanks" dxfId="3" priority="68">
      <formula>LEN(TRIM(E71))&gt;0</formula>
    </cfRule>
    <cfRule type="expression" dxfId="2" priority="69">
      <formula>$C$71&gt;0</formula>
    </cfRule>
  </conditionalFormatting>
  <conditionalFormatting sqref="E115">
    <cfRule type="notContainsBlanks" dxfId="1" priority="15">
      <formula>LEN(TRIM(E115))&gt;0</formula>
    </cfRule>
    <cfRule type="expression" dxfId="0" priority="16">
      <formula>$C$115&gt;0</formula>
    </cfRule>
  </conditionalFormatting>
  <dataValidations count="6">
    <dataValidation type="list" allowBlank="1" showInputMessage="1" showErrorMessage="1" prompt="If the answer to this question is &quot;No,&quot; ensure to report the number of eligible students for whom educational technology was purchased." sqref="C120" xr:uid="{00000000-0002-0000-0B00-000000000000}">
      <formula1>"Y, y, N, n"</formula1>
    </dataValidation>
    <dataValidation type="list" allowBlank="1" showInputMessage="1" showErrorMessage="1" prompt="If the answer to this question is &quot;No,&quot; ensure to report the number of eligible students this program serves at full capacity." sqref="C12 C32 C71" xr:uid="{5BDBEB3F-1747-46AF-BB10-00DB4AC76E8A}">
      <formula1>"Y, y, N, n"</formula1>
    </dataValidation>
    <dataValidation type="list" allowBlank="1" showInputMessage="1" showErrorMessage="1" prompt="If the answer to this question is &quot;No,&quot; ensure to report the unique headcount of students enrolled who received mandatory extended instructional time." sqref="C52" xr:uid="{A39C263F-58ED-4199-B9E2-31C22E8CD73C}">
      <formula1>"Y, y, N, n"</formula1>
    </dataValidation>
    <dataValidation type="list" allowBlank="1" showInputMessage="1" showErrorMessage="1" prompt="If the answer to this question is &quot;Yes,&quot; ensure to report the number of additional students or slots were funded, even partially with ESSER funds AND the unique headcount of enrolled students." sqref="C92" xr:uid="{2CAF7068-D711-4A40-AA4F-B68A2FF289A5}">
      <formula1>"Y, y, N, n"</formula1>
    </dataValidation>
    <dataValidation type="list" allowBlank="1" showInputMessage="1" showErrorMessage="1" prompt="If the answer to this question is &quot;Yes,&quot; ensure to report the unique headcount of enrolled students." sqref="C95" xr:uid="{1B813EE4-5E30-4456-A645-DEA7003F2225}">
      <formula1>"Y, y, N, n"</formula1>
    </dataValidation>
    <dataValidation allowBlank="1" showInputMessage="1" showErrorMessage="1" prompt="If the LEA targeted a specific student group other than one listed, provide a short description." sqref="D29 E29 D49 E49 D68:E68 D88 E88 D112:E112 D137 E137" xr:uid="{F2400AC6-4602-4957-9686-860CD7D1749F}"/>
  </dataValidations>
  <pageMargins left="0.7" right="0.7" top="0.75" bottom="0.75" header="0.3" footer="0.3"/>
  <pageSetup orientation="portrait" horizontalDpi="1200" verticalDpi="1200" r:id="rId1"/>
  <extLst>
    <ext xmlns:x14="http://schemas.microsoft.com/office/spreadsheetml/2009/9/main" uri="{78C0D931-6437-407d-A8EE-F0AAD7539E65}">
      <x14:conditionalFormattings>
        <x14:conditionalFormatting xmlns:xm="http://schemas.microsoft.com/office/excel/2006/main">
          <x14:cfRule type="expression" priority="12" id="{1F7728BD-CB27-4A8F-8125-C8C828E30972}">
            <xm:f>'3.d3 20% Set Aside Activities'!$E$11&gt;0</xm:f>
            <x14:dxf>
              <fill>
                <patternFill>
                  <bgColor rgb="FFFF0000"/>
                </patternFill>
              </fill>
            </x14:dxf>
          </x14:cfRule>
          <xm:sqref>C12</xm:sqref>
        </x14:conditionalFormatting>
        <x14:conditionalFormatting xmlns:xm="http://schemas.microsoft.com/office/excel/2006/main">
          <x14:cfRule type="expression" priority="10" id="{95FEC5D5-DA2D-4F4C-A433-9C99FB57DA6E}">
            <xm:f>'3.d3 20% Set Aside Activities'!$E$12&gt;0</xm:f>
            <x14:dxf>
              <fill>
                <patternFill>
                  <bgColor rgb="FFFF0000"/>
                </patternFill>
              </fill>
            </x14:dxf>
          </x14:cfRule>
          <xm:sqref>C32</xm:sqref>
        </x14:conditionalFormatting>
        <x14:conditionalFormatting xmlns:xm="http://schemas.microsoft.com/office/excel/2006/main">
          <x14:cfRule type="expression" priority="8" id="{FB95DBDA-10F0-426C-888D-04006158E9FB}">
            <xm:f>'3.d3 20% Set Aside Activities'!$E$13&gt;0</xm:f>
            <x14:dxf>
              <fill>
                <patternFill>
                  <bgColor rgb="FFFF0000"/>
                </patternFill>
              </fill>
            </x14:dxf>
          </x14:cfRule>
          <xm:sqref>C52</xm:sqref>
        </x14:conditionalFormatting>
        <x14:conditionalFormatting xmlns:xm="http://schemas.microsoft.com/office/excel/2006/main">
          <x14:cfRule type="expression" priority="6" id="{7EA84CEF-42C0-42FB-B1B9-681A3BA2FE00}">
            <xm:f>'3.d3 20% Set Aside Activities'!$E$14&gt;0</xm:f>
            <x14:dxf>
              <fill>
                <patternFill>
                  <bgColor rgb="FFFF0000"/>
                </patternFill>
              </fill>
            </x14:dxf>
          </x14:cfRule>
          <xm:sqref>C71</xm:sqref>
        </x14:conditionalFormatting>
        <x14:conditionalFormatting xmlns:xm="http://schemas.microsoft.com/office/excel/2006/main">
          <x14:cfRule type="expression" priority="4" id="{5DC09C93-0776-4AD4-8DB2-C03D1616E5EE}">
            <xm:f>'3.d3 20% Set Aside Activities'!$E$21&gt;0</xm:f>
            <x14:dxf>
              <fill>
                <patternFill>
                  <bgColor rgb="FFFF0000"/>
                </patternFill>
              </fill>
            </x14:dxf>
          </x14:cfRule>
          <xm:sqref>C92</xm:sqref>
        </x14:conditionalFormatting>
        <x14:conditionalFormatting xmlns:xm="http://schemas.microsoft.com/office/excel/2006/main">
          <x14:cfRule type="expression" priority="2" id="{23EE66E5-0741-407E-8A4D-90D614390EE0}">
            <xm:f>'3.d3 20% Set Aside Activities'!$E$21&gt;0</xm:f>
            <x14:dxf>
              <fill>
                <patternFill>
                  <bgColor rgb="FFFF0000"/>
                </patternFill>
              </fill>
            </x14:dxf>
          </x14:cfRule>
          <xm:sqref>C95</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X660"/>
  <sheetViews>
    <sheetView workbookViewId="0">
      <selection activeCell="C2" sqref="C2"/>
    </sheetView>
  </sheetViews>
  <sheetFormatPr defaultColWidth="8.5703125" defaultRowHeight="15" x14ac:dyDescent="0.25"/>
  <cols>
    <col min="1" max="1" width="33.7109375" style="45" customWidth="1"/>
    <col min="2" max="2" width="25.85546875" style="45" customWidth="1"/>
    <col min="3" max="3" width="17.85546875" style="45" customWidth="1"/>
    <col min="4" max="5" width="8.5703125" style="45"/>
    <col min="6" max="6" width="11" style="45" customWidth="1"/>
    <col min="7" max="7" width="15.42578125" style="45" customWidth="1"/>
    <col min="8" max="16384" width="8.5703125" style="45"/>
  </cols>
  <sheetData>
    <row r="1" spans="1:24" ht="15.75" thickBot="1" x14ac:dyDescent="0.3">
      <c r="A1" s="165"/>
      <c r="D1" s="165"/>
      <c r="E1" s="165"/>
      <c r="F1" s="165"/>
      <c r="G1" s="165"/>
      <c r="H1" s="165"/>
      <c r="I1" s="165"/>
      <c r="J1" s="165"/>
      <c r="K1" s="165"/>
      <c r="L1" s="165"/>
      <c r="M1" s="165"/>
      <c r="N1" s="165"/>
      <c r="O1" s="165"/>
      <c r="P1" s="165"/>
      <c r="Q1" s="165"/>
      <c r="R1" s="165"/>
      <c r="S1" s="165"/>
      <c r="T1" s="165"/>
      <c r="U1" s="165"/>
      <c r="V1" s="165"/>
      <c r="W1" s="165"/>
      <c r="X1" s="165"/>
    </row>
    <row r="2" spans="1:24" x14ac:dyDescent="0.25">
      <c r="A2" s="165"/>
      <c r="B2" s="93" t="str">
        <f>'3.b1 ESSER Expenditures'!B2</f>
        <v>County District Code</v>
      </c>
      <c r="C2" s="108">
        <f>'3.b1 ESSER Expenditures'!C2</f>
        <v>0</v>
      </c>
      <c r="D2" s="165"/>
      <c r="E2" s="165"/>
      <c r="F2" s="165"/>
      <c r="G2" s="165"/>
      <c r="H2" s="165"/>
      <c r="I2" s="165"/>
      <c r="J2" s="165"/>
      <c r="K2" s="165"/>
      <c r="L2" s="165"/>
      <c r="M2" s="165"/>
      <c r="N2" s="165"/>
      <c r="O2" s="165"/>
      <c r="P2" s="165"/>
      <c r="Q2" s="165"/>
      <c r="R2" s="165"/>
      <c r="S2" s="165"/>
      <c r="T2" s="165"/>
      <c r="U2" s="165"/>
      <c r="V2" s="165"/>
      <c r="W2" s="165"/>
      <c r="X2" s="165"/>
    </row>
    <row r="3" spans="1:24" x14ac:dyDescent="0.25">
      <c r="A3" s="165"/>
      <c r="B3" s="94" t="str">
        <f>'3.b1 ESSER Expenditures'!B3</f>
        <v>LEA Name</v>
      </c>
      <c r="C3" s="109" t="e">
        <f>'3.b1 ESSER Expenditures'!C3</f>
        <v>#N/A</v>
      </c>
      <c r="D3" s="165"/>
      <c r="E3" s="165"/>
      <c r="F3" s="165"/>
      <c r="G3" s="165"/>
      <c r="H3" s="165"/>
      <c r="I3" s="165"/>
      <c r="J3" s="165"/>
      <c r="K3" s="165"/>
      <c r="L3" s="165"/>
      <c r="M3" s="165"/>
      <c r="N3" s="165"/>
      <c r="O3" s="165"/>
      <c r="P3" s="165"/>
      <c r="Q3" s="165"/>
      <c r="R3" s="165"/>
      <c r="S3" s="165"/>
      <c r="T3" s="165"/>
      <c r="U3" s="165"/>
      <c r="V3" s="165"/>
      <c r="W3" s="165"/>
      <c r="X3" s="165"/>
    </row>
    <row r="4" spans="1:24" x14ac:dyDescent="0.25">
      <c r="A4" s="165"/>
      <c r="B4" s="94" t="str">
        <f>'3.b1 ESSER Expenditures'!B4</f>
        <v>DUNS</v>
      </c>
      <c r="C4" s="109" t="e">
        <f>'3.b1 ESSER Expenditures'!C4</f>
        <v>#N/A</v>
      </c>
      <c r="D4" s="165"/>
      <c r="E4" s="165"/>
      <c r="F4" s="165"/>
      <c r="G4" s="165"/>
      <c r="H4" s="165"/>
      <c r="I4" s="165"/>
      <c r="J4" s="165"/>
      <c r="K4" s="165"/>
      <c r="L4" s="165"/>
      <c r="M4" s="165"/>
      <c r="N4" s="165"/>
      <c r="O4" s="165"/>
      <c r="P4" s="165"/>
      <c r="Q4" s="165"/>
      <c r="R4" s="165"/>
      <c r="S4" s="165"/>
      <c r="T4" s="165"/>
      <c r="U4" s="165"/>
      <c r="V4" s="165"/>
      <c r="W4" s="165"/>
      <c r="X4" s="165"/>
    </row>
    <row r="5" spans="1:24" ht="15.75" thickBot="1" x14ac:dyDescent="0.3">
      <c r="A5" s="165"/>
      <c r="B5" s="95" t="str">
        <f>'3.b1 ESSER Expenditures'!B5</f>
        <v>UEI</v>
      </c>
      <c r="C5" s="110" t="e">
        <f>'3.b1 ESSER Expenditures'!C5</f>
        <v>#N/A</v>
      </c>
      <c r="D5" s="165"/>
      <c r="E5" s="165"/>
      <c r="F5" s="165"/>
      <c r="G5" s="165"/>
      <c r="H5" s="165"/>
      <c r="I5" s="165"/>
      <c r="J5" s="165"/>
      <c r="K5" s="165"/>
      <c r="L5" s="165"/>
      <c r="M5" s="165"/>
      <c r="N5" s="165"/>
      <c r="O5" s="165"/>
      <c r="P5" s="165"/>
      <c r="Q5" s="165"/>
      <c r="R5" s="165"/>
      <c r="S5" s="165"/>
      <c r="T5" s="165"/>
      <c r="U5" s="165"/>
      <c r="V5" s="165"/>
      <c r="W5" s="165"/>
      <c r="X5" s="165"/>
    </row>
    <row r="6" spans="1:24" s="165" customFormat="1" x14ac:dyDescent="0.25">
      <c r="C6" s="166"/>
      <c r="G6" s="167"/>
    </row>
    <row r="7" spans="1:24" s="165" customFormat="1" x14ac:dyDescent="0.25"/>
    <row r="8" spans="1:24" s="165" customFormat="1" ht="73.150000000000006" customHeight="1" x14ac:dyDescent="0.25">
      <c r="A8" s="305" t="s">
        <v>1386</v>
      </c>
      <c r="B8" s="305"/>
      <c r="C8" s="305"/>
      <c r="D8" s="168"/>
      <c r="E8" s="168"/>
    </row>
    <row r="9" spans="1:24" s="165" customFormat="1" x14ac:dyDescent="0.25"/>
    <row r="10" spans="1:24" s="165" customFormat="1" x14ac:dyDescent="0.25">
      <c r="B10" s="169" t="s">
        <v>1252</v>
      </c>
      <c r="C10" s="148"/>
    </row>
    <row r="11" spans="1:24" s="165" customFormat="1" x14ac:dyDescent="0.25">
      <c r="B11" s="169" t="s">
        <v>1253</v>
      </c>
      <c r="C11" s="148"/>
    </row>
    <row r="12" spans="1:24" s="165" customFormat="1" ht="45" x14ac:dyDescent="0.25">
      <c r="B12" s="170" t="s">
        <v>1254</v>
      </c>
      <c r="C12" s="171" t="s">
        <v>1258</v>
      </c>
    </row>
    <row r="13" spans="1:24" s="165" customFormat="1" ht="45" x14ac:dyDescent="0.25">
      <c r="B13" s="172" t="s">
        <v>1255</v>
      </c>
      <c r="C13" s="146"/>
    </row>
    <row r="14" spans="1:24" s="165" customFormat="1" ht="45" x14ac:dyDescent="0.25">
      <c r="B14" s="173" t="s">
        <v>1256</v>
      </c>
      <c r="C14" s="146"/>
    </row>
    <row r="15" spans="1:24" s="165" customFormat="1" ht="45" x14ac:dyDescent="0.25">
      <c r="B15" s="172" t="s">
        <v>1257</v>
      </c>
      <c r="C15" s="146"/>
    </row>
    <row r="16" spans="1:24" s="165" customFormat="1" x14ac:dyDescent="0.25">
      <c r="B16" s="148" t="s">
        <v>1169</v>
      </c>
      <c r="C16" s="146"/>
    </row>
    <row r="17" spans="1:1" s="165" customFormat="1" x14ac:dyDescent="0.25"/>
    <row r="18" spans="1:1" s="165" customFormat="1" x14ac:dyDescent="0.25"/>
    <row r="19" spans="1:1" s="165" customFormat="1" x14ac:dyDescent="0.25"/>
    <row r="20" spans="1:1" s="165" customFormat="1" x14ac:dyDescent="0.25"/>
    <row r="21" spans="1:1" s="165" customFormat="1" x14ac:dyDescent="0.25"/>
    <row r="22" spans="1:1" s="165" customFormat="1" x14ac:dyDescent="0.25"/>
    <row r="23" spans="1:1" s="165" customFormat="1" x14ac:dyDescent="0.25"/>
    <row r="24" spans="1:1" s="165" customFormat="1" x14ac:dyDescent="0.25"/>
    <row r="25" spans="1:1" s="165" customFormat="1" x14ac:dyDescent="0.25">
      <c r="A25" s="92"/>
    </row>
    <row r="26" spans="1:1" s="165" customFormat="1" x14ac:dyDescent="0.25">
      <c r="A26" s="174"/>
    </row>
    <row r="27" spans="1:1" s="165" customFormat="1" x14ac:dyDescent="0.25"/>
    <row r="28" spans="1:1" s="165" customFormat="1" x14ac:dyDescent="0.25"/>
    <row r="29" spans="1:1" s="165" customFormat="1" x14ac:dyDescent="0.25"/>
    <row r="30" spans="1:1" s="165" customFormat="1" x14ac:dyDescent="0.25"/>
    <row r="31" spans="1:1" s="165" customFormat="1" x14ac:dyDescent="0.25"/>
    <row r="32" spans="1:1" s="165" customFormat="1" x14ac:dyDescent="0.25"/>
    <row r="33" s="165" customFormat="1" x14ac:dyDescent="0.25"/>
    <row r="34" s="165" customFormat="1" x14ac:dyDescent="0.25"/>
    <row r="35" s="165" customFormat="1" x14ac:dyDescent="0.25"/>
    <row r="36" s="165" customFormat="1" x14ac:dyDescent="0.25"/>
    <row r="37" s="165" customFormat="1" x14ac:dyDescent="0.25"/>
    <row r="38" s="165" customFormat="1" x14ac:dyDescent="0.25"/>
    <row r="39" s="165" customFormat="1" x14ac:dyDescent="0.25"/>
    <row r="40" s="165" customFormat="1" x14ac:dyDescent="0.25"/>
    <row r="41" s="165" customFormat="1" x14ac:dyDescent="0.25"/>
    <row r="42" s="165" customFormat="1" x14ac:dyDescent="0.25"/>
    <row r="43" s="165" customFormat="1" x14ac:dyDescent="0.25"/>
    <row r="44" s="165" customFormat="1" x14ac:dyDescent="0.25"/>
    <row r="45" s="165" customFormat="1" x14ac:dyDescent="0.25"/>
    <row r="46" s="165" customFormat="1" x14ac:dyDescent="0.25"/>
    <row r="47" s="165" customFormat="1" x14ac:dyDescent="0.25"/>
    <row r="48" s="165" customFormat="1" x14ac:dyDescent="0.25"/>
    <row r="49" s="165" customFormat="1" x14ac:dyDescent="0.25"/>
    <row r="50" s="165" customFormat="1" x14ac:dyDescent="0.25"/>
    <row r="51" s="165" customFormat="1" x14ac:dyDescent="0.25"/>
    <row r="52" s="165" customFormat="1" x14ac:dyDescent="0.25"/>
    <row r="53" s="165" customFormat="1" x14ac:dyDescent="0.25"/>
    <row r="54" s="165" customFormat="1" x14ac:dyDescent="0.25"/>
    <row r="55" s="165" customFormat="1" x14ac:dyDescent="0.25"/>
    <row r="56" s="165" customFormat="1" x14ac:dyDescent="0.25"/>
    <row r="57" s="165" customFormat="1" x14ac:dyDescent="0.25"/>
    <row r="58" s="165" customFormat="1" x14ac:dyDescent="0.25"/>
    <row r="59" s="165" customFormat="1" x14ac:dyDescent="0.25"/>
    <row r="60" s="165" customFormat="1" x14ac:dyDescent="0.25"/>
    <row r="61" s="165" customFormat="1" x14ac:dyDescent="0.25"/>
    <row r="62" s="165" customFormat="1" x14ac:dyDescent="0.25"/>
    <row r="63" s="165" customFormat="1" x14ac:dyDescent="0.25"/>
    <row r="64" s="165" customFormat="1" x14ac:dyDescent="0.25"/>
    <row r="65" s="165" customFormat="1" x14ac:dyDescent="0.25"/>
    <row r="66" s="165" customFormat="1" x14ac:dyDescent="0.25"/>
    <row r="67" s="165" customFormat="1" x14ac:dyDescent="0.25"/>
    <row r="68" s="165" customFormat="1" x14ac:dyDescent="0.25"/>
    <row r="69" s="165" customFormat="1" x14ac:dyDescent="0.25"/>
    <row r="70" s="165" customFormat="1" x14ac:dyDescent="0.25"/>
    <row r="71" s="165" customFormat="1" x14ac:dyDescent="0.25"/>
    <row r="72" s="165" customFormat="1" x14ac:dyDescent="0.25"/>
    <row r="73" s="165" customFormat="1" x14ac:dyDescent="0.25"/>
    <row r="74" s="165" customFormat="1" x14ac:dyDescent="0.25"/>
    <row r="75" s="165" customFormat="1" x14ac:dyDescent="0.25"/>
    <row r="76" s="165" customFormat="1" x14ac:dyDescent="0.25"/>
    <row r="77" s="165" customFormat="1" x14ac:dyDescent="0.25"/>
    <row r="78" s="165" customFormat="1" x14ac:dyDescent="0.25"/>
    <row r="79" s="165" customFormat="1" x14ac:dyDescent="0.25"/>
    <row r="80" s="165" customFormat="1" x14ac:dyDescent="0.25"/>
    <row r="81" s="165" customFormat="1" x14ac:dyDescent="0.25"/>
    <row r="82" s="165" customFormat="1" x14ac:dyDescent="0.25"/>
    <row r="83" s="165" customFormat="1" x14ac:dyDescent="0.25"/>
    <row r="84" s="165" customFormat="1" x14ac:dyDescent="0.25"/>
    <row r="85" s="165" customFormat="1" x14ac:dyDescent="0.25"/>
    <row r="86" s="165" customFormat="1" x14ac:dyDescent="0.25"/>
    <row r="87" s="165" customFormat="1" x14ac:dyDescent="0.25"/>
    <row r="88" s="165" customFormat="1" x14ac:dyDescent="0.25"/>
    <row r="89" s="165" customFormat="1" x14ac:dyDescent="0.25"/>
    <row r="90" s="165" customFormat="1" x14ac:dyDescent="0.25"/>
    <row r="91" s="165" customFormat="1" x14ac:dyDescent="0.25"/>
    <row r="92" s="165" customFormat="1" x14ac:dyDescent="0.25"/>
    <row r="93" s="165" customFormat="1" x14ac:dyDescent="0.25"/>
    <row r="94" s="165" customFormat="1" x14ac:dyDescent="0.25"/>
    <row r="95" s="165" customFormat="1" x14ac:dyDescent="0.25"/>
    <row r="96" s="165" customFormat="1" x14ac:dyDescent="0.25"/>
    <row r="97" s="165" customFormat="1" x14ac:dyDescent="0.25"/>
    <row r="98" s="165" customFormat="1" x14ac:dyDescent="0.25"/>
    <row r="99" s="165" customFormat="1" x14ac:dyDescent="0.25"/>
    <row r="100" s="165" customFormat="1" x14ac:dyDescent="0.25"/>
    <row r="101" s="165" customFormat="1" x14ac:dyDescent="0.25"/>
    <row r="102" s="165" customFormat="1" x14ac:dyDescent="0.25"/>
    <row r="103" s="165" customFormat="1" x14ac:dyDescent="0.25"/>
    <row r="104" s="165" customFormat="1" x14ac:dyDescent="0.25"/>
    <row r="105" s="165" customFormat="1" x14ac:dyDescent="0.25"/>
    <row r="106" s="165" customFormat="1" x14ac:dyDescent="0.25"/>
    <row r="107" s="165" customFormat="1" x14ac:dyDescent="0.25"/>
    <row r="108" s="165" customFormat="1" x14ac:dyDescent="0.25"/>
    <row r="109" s="165" customFormat="1" x14ac:dyDescent="0.25"/>
    <row r="110" s="165" customFormat="1" x14ac:dyDescent="0.25"/>
    <row r="111" s="165" customFormat="1" x14ac:dyDescent="0.25"/>
    <row r="112" s="165" customFormat="1" x14ac:dyDescent="0.25"/>
    <row r="113" s="165" customFormat="1" x14ac:dyDescent="0.25"/>
    <row r="114" s="165" customFormat="1" x14ac:dyDescent="0.25"/>
    <row r="115" s="165" customFormat="1" x14ac:dyDescent="0.25"/>
    <row r="116" s="165" customFormat="1" x14ac:dyDescent="0.25"/>
    <row r="117" s="165" customFormat="1" x14ac:dyDescent="0.25"/>
    <row r="118" s="165" customFormat="1" x14ac:dyDescent="0.25"/>
    <row r="119" s="165" customFormat="1" x14ac:dyDescent="0.25"/>
    <row r="120" s="165" customFormat="1" x14ac:dyDescent="0.25"/>
    <row r="121" s="165" customFormat="1" x14ac:dyDescent="0.25"/>
    <row r="122" s="165" customFormat="1" x14ac:dyDescent="0.25"/>
    <row r="123" s="165" customFormat="1" x14ac:dyDescent="0.25"/>
    <row r="124" s="165" customFormat="1" x14ac:dyDescent="0.25"/>
    <row r="125" s="165" customFormat="1" x14ac:dyDescent="0.25"/>
    <row r="126" s="165" customFormat="1" x14ac:dyDescent="0.25"/>
    <row r="127" s="165" customFormat="1" x14ac:dyDescent="0.25"/>
    <row r="128" s="165" customFormat="1" x14ac:dyDescent="0.25"/>
    <row r="129" s="165" customFormat="1" x14ac:dyDescent="0.25"/>
    <row r="130" s="165" customFormat="1" x14ac:dyDescent="0.25"/>
    <row r="131" s="165" customFormat="1" x14ac:dyDescent="0.25"/>
    <row r="132" s="165" customFormat="1" x14ac:dyDescent="0.25"/>
    <row r="133" s="165" customFormat="1" x14ac:dyDescent="0.25"/>
    <row r="134" s="165" customFormat="1" x14ac:dyDescent="0.25"/>
    <row r="135" s="165" customFormat="1" x14ac:dyDescent="0.25"/>
    <row r="136" s="165" customFormat="1" x14ac:dyDescent="0.25"/>
    <row r="137" s="165" customFormat="1" x14ac:dyDescent="0.25"/>
    <row r="138" s="165" customFormat="1" x14ac:dyDescent="0.25"/>
    <row r="139" s="165" customFormat="1" x14ac:dyDescent="0.25"/>
    <row r="140" s="165" customFormat="1" x14ac:dyDescent="0.25"/>
    <row r="141" s="165" customFormat="1" x14ac:dyDescent="0.25"/>
    <row r="142" s="165" customFormat="1" x14ac:dyDescent="0.25"/>
    <row r="143" s="165" customFormat="1" x14ac:dyDescent="0.25"/>
    <row r="144" s="165" customFormat="1" x14ac:dyDescent="0.25"/>
    <row r="145" s="165" customFormat="1" x14ac:dyDescent="0.25"/>
    <row r="146" s="165" customFormat="1" x14ac:dyDescent="0.25"/>
    <row r="147" s="165" customFormat="1" x14ac:dyDescent="0.25"/>
    <row r="148" s="165" customFormat="1" x14ac:dyDescent="0.25"/>
    <row r="149" s="165" customFormat="1" x14ac:dyDescent="0.25"/>
    <row r="150" s="165" customFormat="1" x14ac:dyDescent="0.25"/>
    <row r="151" s="165" customFormat="1" x14ac:dyDescent="0.25"/>
    <row r="152" s="165" customFormat="1" x14ac:dyDescent="0.25"/>
    <row r="153" s="165" customFormat="1" x14ac:dyDescent="0.25"/>
    <row r="154" s="165" customFormat="1" x14ac:dyDescent="0.25"/>
    <row r="155" s="165" customFormat="1" x14ac:dyDescent="0.25"/>
    <row r="156" s="165" customFormat="1" x14ac:dyDescent="0.25"/>
    <row r="157" s="165" customFormat="1" x14ac:dyDescent="0.25"/>
    <row r="158" s="165" customFormat="1" x14ac:dyDescent="0.25"/>
    <row r="159" s="165" customFormat="1" x14ac:dyDescent="0.25"/>
    <row r="160" s="165" customFormat="1" x14ac:dyDescent="0.25"/>
    <row r="161" s="165" customFormat="1" x14ac:dyDescent="0.25"/>
    <row r="162" s="165" customFormat="1" x14ac:dyDescent="0.25"/>
    <row r="163" s="165" customFormat="1" x14ac:dyDescent="0.25"/>
    <row r="164" s="165" customFormat="1" x14ac:dyDescent="0.25"/>
    <row r="165" s="165" customFormat="1" x14ac:dyDescent="0.25"/>
    <row r="166" s="165" customFormat="1" x14ac:dyDescent="0.25"/>
    <row r="167" s="165" customFormat="1" x14ac:dyDescent="0.25"/>
    <row r="168" s="165" customFormat="1" x14ac:dyDescent="0.25"/>
    <row r="169" s="165" customFormat="1" x14ac:dyDescent="0.25"/>
    <row r="170" s="165" customFormat="1" x14ac:dyDescent="0.25"/>
    <row r="171" s="165" customFormat="1" x14ac:dyDescent="0.25"/>
    <row r="172" s="165" customFormat="1" x14ac:dyDescent="0.25"/>
    <row r="173" s="165" customFormat="1" x14ac:dyDescent="0.25"/>
    <row r="174" s="165" customFormat="1" x14ac:dyDescent="0.25"/>
    <row r="175" s="165" customFormat="1" x14ac:dyDescent="0.25"/>
    <row r="176" s="165" customFormat="1" x14ac:dyDescent="0.25"/>
    <row r="177" s="165" customFormat="1" x14ac:dyDescent="0.25"/>
    <row r="178" s="165" customFormat="1" x14ac:dyDescent="0.25"/>
    <row r="179" s="165" customFormat="1" x14ac:dyDescent="0.25"/>
    <row r="180" s="165" customFormat="1" x14ac:dyDescent="0.25"/>
    <row r="181" s="165" customFormat="1" x14ac:dyDescent="0.25"/>
    <row r="182" s="165" customFormat="1" x14ac:dyDescent="0.25"/>
    <row r="183" s="165" customFormat="1" x14ac:dyDescent="0.25"/>
    <row r="184" s="165" customFormat="1" x14ac:dyDescent="0.25"/>
    <row r="185" s="165" customFormat="1" x14ac:dyDescent="0.25"/>
    <row r="186" s="165" customFormat="1" x14ac:dyDescent="0.25"/>
    <row r="187" s="165" customFormat="1" x14ac:dyDescent="0.25"/>
    <row r="188" s="165" customFormat="1" x14ac:dyDescent="0.25"/>
    <row r="189" s="165" customFormat="1" x14ac:dyDescent="0.25"/>
    <row r="190" s="165" customFormat="1" x14ac:dyDescent="0.25"/>
    <row r="191" s="165" customFormat="1" x14ac:dyDescent="0.25"/>
    <row r="192" s="165" customFormat="1" x14ac:dyDescent="0.25"/>
    <row r="193" s="165" customFormat="1" x14ac:dyDescent="0.25"/>
    <row r="194" s="165" customFormat="1" x14ac:dyDescent="0.25"/>
    <row r="195" s="165" customFormat="1" x14ac:dyDescent="0.25"/>
    <row r="196" s="165" customFormat="1" x14ac:dyDescent="0.25"/>
    <row r="197" s="165" customFormat="1" x14ac:dyDescent="0.25"/>
    <row r="198" s="165" customFormat="1" x14ac:dyDescent="0.25"/>
    <row r="199" s="165" customFormat="1" x14ac:dyDescent="0.25"/>
    <row r="200" s="165" customFormat="1" x14ac:dyDescent="0.25"/>
    <row r="201" s="165" customFormat="1" x14ac:dyDescent="0.25"/>
    <row r="202" s="165" customFormat="1" x14ac:dyDescent="0.25"/>
    <row r="203" s="165" customFormat="1" x14ac:dyDescent="0.25"/>
    <row r="204" s="165" customFormat="1" x14ac:dyDescent="0.25"/>
    <row r="205" s="165" customFormat="1" x14ac:dyDescent="0.25"/>
    <row r="206" s="165" customFormat="1" x14ac:dyDescent="0.25"/>
    <row r="207" s="165" customFormat="1" x14ac:dyDescent="0.25"/>
    <row r="208" s="165" customFormat="1" x14ac:dyDescent="0.25"/>
    <row r="209" s="165" customFormat="1" x14ac:dyDescent="0.25"/>
    <row r="210" s="165" customFormat="1" x14ac:dyDescent="0.25"/>
    <row r="211" s="165" customFormat="1" x14ac:dyDescent="0.25"/>
    <row r="212" s="165" customFormat="1" x14ac:dyDescent="0.25"/>
    <row r="213" s="165" customFormat="1" x14ac:dyDescent="0.25"/>
    <row r="214" s="165" customFormat="1" x14ac:dyDescent="0.25"/>
    <row r="215" s="165" customFormat="1" x14ac:dyDescent="0.25"/>
    <row r="216" s="165" customFormat="1" x14ac:dyDescent="0.25"/>
    <row r="217" s="165" customFormat="1" x14ac:dyDescent="0.25"/>
    <row r="218" s="165" customFormat="1" x14ac:dyDescent="0.25"/>
    <row r="219" s="165" customFormat="1" x14ac:dyDescent="0.25"/>
    <row r="220" s="165" customFormat="1" x14ac:dyDescent="0.25"/>
    <row r="221" s="165" customFormat="1" x14ac:dyDescent="0.25"/>
    <row r="222" s="165" customFormat="1" x14ac:dyDescent="0.25"/>
    <row r="223" s="165" customFormat="1" x14ac:dyDescent="0.25"/>
    <row r="224" s="165" customFormat="1" x14ac:dyDescent="0.25"/>
    <row r="225" s="165" customFormat="1" x14ac:dyDescent="0.25"/>
    <row r="226" s="165" customFormat="1" x14ac:dyDescent="0.25"/>
    <row r="227" s="165" customFormat="1" x14ac:dyDescent="0.25"/>
    <row r="228" s="165" customFormat="1" x14ac:dyDescent="0.25"/>
    <row r="229" s="165" customFormat="1" x14ac:dyDescent="0.25"/>
    <row r="230" s="165" customFormat="1" x14ac:dyDescent="0.25"/>
    <row r="231" s="165" customFormat="1" x14ac:dyDescent="0.25"/>
    <row r="232" s="165" customFormat="1" x14ac:dyDescent="0.25"/>
    <row r="233" s="165" customFormat="1" x14ac:dyDescent="0.25"/>
    <row r="234" s="165" customFormat="1" x14ac:dyDescent="0.25"/>
    <row r="235" s="165" customFormat="1" x14ac:dyDescent="0.25"/>
    <row r="236" s="165" customFormat="1" x14ac:dyDescent="0.25"/>
    <row r="237" s="165" customFormat="1" x14ac:dyDescent="0.25"/>
    <row r="238" s="165" customFormat="1" x14ac:dyDescent="0.25"/>
    <row r="239" s="165" customFormat="1" x14ac:dyDescent="0.25"/>
    <row r="240" s="165" customFormat="1" x14ac:dyDescent="0.25"/>
    <row r="241" s="165" customFormat="1" x14ac:dyDescent="0.25"/>
    <row r="242" s="165" customFormat="1" x14ac:dyDescent="0.25"/>
    <row r="243" s="165" customFormat="1" x14ac:dyDescent="0.25"/>
    <row r="244" s="165" customFormat="1" x14ac:dyDescent="0.25"/>
    <row r="245" s="165" customFormat="1" x14ac:dyDescent="0.25"/>
    <row r="246" s="165" customFormat="1" x14ac:dyDescent="0.25"/>
    <row r="247" s="165" customFormat="1" x14ac:dyDescent="0.25"/>
    <row r="248" s="165" customFormat="1" x14ac:dyDescent="0.25"/>
    <row r="249" s="165" customFormat="1" x14ac:dyDescent="0.25"/>
    <row r="250" s="165" customFormat="1" x14ac:dyDescent="0.25"/>
    <row r="251" s="165" customFormat="1" x14ac:dyDescent="0.25"/>
    <row r="252" s="165" customFormat="1" x14ac:dyDescent="0.25"/>
    <row r="253" s="165" customFormat="1" x14ac:dyDescent="0.25"/>
    <row r="254" s="165" customFormat="1" x14ac:dyDescent="0.25"/>
    <row r="255" s="165" customFormat="1" x14ac:dyDescent="0.25"/>
    <row r="256" s="165" customFormat="1" x14ac:dyDescent="0.25"/>
    <row r="257" s="165" customFormat="1" x14ac:dyDescent="0.25"/>
    <row r="258" s="165" customFormat="1" x14ac:dyDescent="0.25"/>
    <row r="259" s="165" customFormat="1" x14ac:dyDescent="0.25"/>
    <row r="260" s="165" customFormat="1" x14ac:dyDescent="0.25"/>
    <row r="261" s="165" customFormat="1" x14ac:dyDescent="0.25"/>
    <row r="262" s="165" customFormat="1" x14ac:dyDescent="0.25"/>
    <row r="263" s="165" customFormat="1" x14ac:dyDescent="0.25"/>
    <row r="264" s="165" customFormat="1" x14ac:dyDescent="0.25"/>
    <row r="265" s="165" customFormat="1" x14ac:dyDescent="0.25"/>
    <row r="266" s="165" customFormat="1" x14ac:dyDescent="0.25"/>
    <row r="267" s="165" customFormat="1" x14ac:dyDescent="0.25"/>
    <row r="268" s="165" customFormat="1" x14ac:dyDescent="0.25"/>
    <row r="269" s="165" customFormat="1" x14ac:dyDescent="0.25"/>
    <row r="270" s="165" customFormat="1" x14ac:dyDescent="0.25"/>
    <row r="271" s="165" customFormat="1" x14ac:dyDescent="0.25"/>
    <row r="272" s="165" customFormat="1" x14ac:dyDescent="0.25"/>
    <row r="273" s="165" customFormat="1" x14ac:dyDescent="0.25"/>
    <row r="274" s="165" customFormat="1" x14ac:dyDescent="0.25"/>
    <row r="275" s="165" customFormat="1" x14ac:dyDescent="0.25"/>
    <row r="276" s="165" customFormat="1" x14ac:dyDescent="0.25"/>
    <row r="277" s="165" customFormat="1" x14ac:dyDescent="0.25"/>
    <row r="278" s="165" customFormat="1" x14ac:dyDescent="0.25"/>
    <row r="279" s="165" customFormat="1" x14ac:dyDescent="0.25"/>
    <row r="280" s="165" customFormat="1" x14ac:dyDescent="0.25"/>
    <row r="281" s="165" customFormat="1" x14ac:dyDescent="0.25"/>
    <row r="282" s="165" customFormat="1" x14ac:dyDescent="0.25"/>
    <row r="283" s="165" customFormat="1" x14ac:dyDescent="0.25"/>
    <row r="284" s="165" customFormat="1" x14ac:dyDescent="0.25"/>
    <row r="285" s="165" customFormat="1" x14ac:dyDescent="0.25"/>
    <row r="286" s="165" customFormat="1" x14ac:dyDescent="0.25"/>
    <row r="287" s="165" customFormat="1" x14ac:dyDescent="0.25"/>
    <row r="288" s="165" customFormat="1" x14ac:dyDescent="0.25"/>
    <row r="289" s="165" customFormat="1" x14ac:dyDescent="0.25"/>
    <row r="290" s="165" customFormat="1" x14ac:dyDescent="0.25"/>
    <row r="291" s="165" customFormat="1" x14ac:dyDescent="0.25"/>
    <row r="292" s="165" customFormat="1" x14ac:dyDescent="0.25"/>
    <row r="293" s="165" customFormat="1" x14ac:dyDescent="0.25"/>
    <row r="294" s="165" customFormat="1" x14ac:dyDescent="0.25"/>
    <row r="295" s="165" customFormat="1" x14ac:dyDescent="0.25"/>
    <row r="296" s="165" customFormat="1" x14ac:dyDescent="0.25"/>
    <row r="297" s="165" customFormat="1" x14ac:dyDescent="0.25"/>
    <row r="298" s="165" customFormat="1" x14ac:dyDescent="0.25"/>
    <row r="299" s="165" customFormat="1" x14ac:dyDescent="0.25"/>
    <row r="300" s="165" customFormat="1" x14ac:dyDescent="0.25"/>
    <row r="301" s="165" customFormat="1" x14ac:dyDescent="0.25"/>
    <row r="302" s="165" customFormat="1" x14ac:dyDescent="0.25"/>
    <row r="303" s="165" customFormat="1" x14ac:dyDescent="0.25"/>
    <row r="304" s="165" customFormat="1" x14ac:dyDescent="0.25"/>
    <row r="305" s="165" customFormat="1" x14ac:dyDescent="0.25"/>
    <row r="306" s="165" customFormat="1" x14ac:dyDescent="0.25"/>
    <row r="307" s="165" customFormat="1" x14ac:dyDescent="0.25"/>
    <row r="308" s="165" customFormat="1" x14ac:dyDescent="0.25"/>
    <row r="309" s="165" customFormat="1" x14ac:dyDescent="0.25"/>
    <row r="310" s="165" customFormat="1" x14ac:dyDescent="0.25"/>
    <row r="311" s="165" customFormat="1" x14ac:dyDescent="0.25"/>
    <row r="312" s="165" customFormat="1" x14ac:dyDescent="0.25"/>
    <row r="313" s="165" customFormat="1" x14ac:dyDescent="0.25"/>
    <row r="314" s="165" customFormat="1" x14ac:dyDescent="0.25"/>
    <row r="315" s="165" customFormat="1" x14ac:dyDescent="0.25"/>
    <row r="316" s="165" customFormat="1" x14ac:dyDescent="0.25"/>
    <row r="317" s="165" customFormat="1" x14ac:dyDescent="0.25"/>
    <row r="318" s="165" customFormat="1" x14ac:dyDescent="0.25"/>
    <row r="319" s="165" customFormat="1" x14ac:dyDescent="0.25"/>
    <row r="320" s="165" customFormat="1" x14ac:dyDescent="0.25"/>
    <row r="321" s="165" customFormat="1" x14ac:dyDescent="0.25"/>
    <row r="322" s="165" customFormat="1" x14ac:dyDescent="0.25"/>
    <row r="323" s="165" customFormat="1" x14ac:dyDescent="0.25"/>
    <row r="324" s="165" customFormat="1" x14ac:dyDescent="0.25"/>
    <row r="325" s="165" customFormat="1" x14ac:dyDescent="0.25"/>
    <row r="326" s="165" customFormat="1" x14ac:dyDescent="0.25"/>
    <row r="327" s="165" customFormat="1" x14ac:dyDescent="0.25"/>
    <row r="328" s="165" customFormat="1" x14ac:dyDescent="0.25"/>
    <row r="329" s="165" customFormat="1" x14ac:dyDescent="0.25"/>
    <row r="330" s="165" customFormat="1" x14ac:dyDescent="0.25"/>
    <row r="331" s="165" customFormat="1" x14ac:dyDescent="0.25"/>
    <row r="332" s="165" customFormat="1" x14ac:dyDescent="0.25"/>
    <row r="333" s="165" customFormat="1" x14ac:dyDescent="0.25"/>
    <row r="334" s="165" customFormat="1" x14ac:dyDescent="0.25"/>
    <row r="335" s="165" customFormat="1" x14ac:dyDescent="0.25"/>
    <row r="336" s="165" customFormat="1" x14ac:dyDescent="0.25"/>
    <row r="337" s="165" customFormat="1" x14ac:dyDescent="0.25"/>
    <row r="338" s="165" customFormat="1" x14ac:dyDescent="0.25"/>
    <row r="339" s="165" customFormat="1" x14ac:dyDescent="0.25"/>
    <row r="340" s="165" customFormat="1" x14ac:dyDescent="0.25"/>
    <row r="341" s="165" customFormat="1" x14ac:dyDescent="0.25"/>
    <row r="342" s="165" customFormat="1" x14ac:dyDescent="0.25"/>
    <row r="343" s="165" customFormat="1" x14ac:dyDescent="0.25"/>
    <row r="344" s="165" customFormat="1" x14ac:dyDescent="0.25"/>
    <row r="345" s="165" customFormat="1" x14ac:dyDescent="0.25"/>
    <row r="346" s="165" customFormat="1" x14ac:dyDescent="0.25"/>
    <row r="347" s="165" customFormat="1" x14ac:dyDescent="0.25"/>
    <row r="348" s="165" customFormat="1" x14ac:dyDescent="0.25"/>
    <row r="349" s="165" customFormat="1" x14ac:dyDescent="0.25"/>
    <row r="350" s="165" customFormat="1" x14ac:dyDescent="0.25"/>
    <row r="351" s="165" customFormat="1" x14ac:dyDescent="0.25"/>
    <row r="352" s="165" customFormat="1" x14ac:dyDescent="0.25"/>
    <row r="353" s="165" customFormat="1" x14ac:dyDescent="0.25"/>
    <row r="354" s="165" customFormat="1" x14ac:dyDescent="0.25"/>
    <row r="355" s="165" customFormat="1" x14ac:dyDescent="0.25"/>
    <row r="356" s="165" customFormat="1" x14ac:dyDescent="0.25"/>
    <row r="357" s="165" customFormat="1" x14ac:dyDescent="0.25"/>
    <row r="358" s="165" customFormat="1" x14ac:dyDescent="0.25"/>
    <row r="359" s="165" customFormat="1" x14ac:dyDescent="0.25"/>
    <row r="360" s="165" customFormat="1" x14ac:dyDescent="0.25"/>
    <row r="361" s="165" customFormat="1" x14ac:dyDescent="0.25"/>
    <row r="362" s="165" customFormat="1" x14ac:dyDescent="0.25"/>
    <row r="363" s="165" customFormat="1" x14ac:dyDescent="0.25"/>
    <row r="364" s="165" customFormat="1" x14ac:dyDescent="0.25"/>
    <row r="365" s="165" customFormat="1" x14ac:dyDescent="0.25"/>
    <row r="366" s="165" customFormat="1" x14ac:dyDescent="0.25"/>
    <row r="367" s="165" customFormat="1" x14ac:dyDescent="0.25"/>
    <row r="368" s="165" customFormat="1" x14ac:dyDescent="0.25"/>
    <row r="369" s="165" customFormat="1" x14ac:dyDescent="0.25"/>
    <row r="370" s="165" customFormat="1" x14ac:dyDescent="0.25"/>
    <row r="371" s="165" customFormat="1" x14ac:dyDescent="0.25"/>
    <row r="372" s="165" customFormat="1" x14ac:dyDescent="0.25"/>
    <row r="373" s="165" customFormat="1" x14ac:dyDescent="0.25"/>
    <row r="374" s="165" customFormat="1" x14ac:dyDescent="0.25"/>
    <row r="375" s="165" customFormat="1" x14ac:dyDescent="0.25"/>
    <row r="376" s="165" customFormat="1" x14ac:dyDescent="0.25"/>
    <row r="377" s="165" customFormat="1" x14ac:dyDescent="0.25"/>
    <row r="378" s="165" customFormat="1" x14ac:dyDescent="0.25"/>
    <row r="379" s="165" customFormat="1" x14ac:dyDescent="0.25"/>
    <row r="380" s="165" customFormat="1" x14ac:dyDescent="0.25"/>
    <row r="381" s="165" customFormat="1" x14ac:dyDescent="0.25"/>
    <row r="382" s="165" customFormat="1" x14ac:dyDescent="0.25"/>
    <row r="383" s="165" customFormat="1" x14ac:dyDescent="0.25"/>
    <row r="384" s="165" customFormat="1" x14ac:dyDescent="0.25"/>
    <row r="385" s="165" customFormat="1" x14ac:dyDescent="0.25"/>
    <row r="386" s="165" customFormat="1" x14ac:dyDescent="0.25"/>
    <row r="387" s="165" customFormat="1" x14ac:dyDescent="0.25"/>
    <row r="388" s="165" customFormat="1" x14ac:dyDescent="0.25"/>
    <row r="389" s="165" customFormat="1" x14ac:dyDescent="0.25"/>
    <row r="390" s="165" customFormat="1" x14ac:dyDescent="0.25"/>
    <row r="391" s="165" customFormat="1" x14ac:dyDescent="0.25"/>
    <row r="392" s="165" customFormat="1" x14ac:dyDescent="0.25"/>
    <row r="393" s="165" customFormat="1" x14ac:dyDescent="0.25"/>
    <row r="394" s="165" customFormat="1" x14ac:dyDescent="0.25"/>
    <row r="395" s="165" customFormat="1" x14ac:dyDescent="0.25"/>
    <row r="396" s="165" customFormat="1" x14ac:dyDescent="0.25"/>
    <row r="397" s="165" customFormat="1" x14ac:dyDescent="0.25"/>
    <row r="398" s="165" customFormat="1" x14ac:dyDescent="0.25"/>
    <row r="399" s="165" customFormat="1" x14ac:dyDescent="0.25"/>
    <row r="400" s="165" customFormat="1" x14ac:dyDescent="0.25"/>
    <row r="401" s="165" customFormat="1" x14ac:dyDescent="0.25"/>
    <row r="402" s="165" customFormat="1" x14ac:dyDescent="0.25"/>
    <row r="403" s="165" customFormat="1" x14ac:dyDescent="0.25"/>
    <row r="404" s="165" customFormat="1" x14ac:dyDescent="0.25"/>
    <row r="405" s="165" customFormat="1" x14ac:dyDescent="0.25"/>
    <row r="406" s="165" customFormat="1" x14ac:dyDescent="0.25"/>
    <row r="407" s="165" customFormat="1" x14ac:dyDescent="0.25"/>
    <row r="408" s="165" customFormat="1" x14ac:dyDescent="0.25"/>
    <row r="409" s="165" customFormat="1" x14ac:dyDescent="0.25"/>
    <row r="410" s="165" customFormat="1" x14ac:dyDescent="0.25"/>
    <row r="411" s="165" customFormat="1" x14ac:dyDescent="0.25"/>
    <row r="412" s="165" customFormat="1" x14ac:dyDescent="0.25"/>
    <row r="413" s="165" customFormat="1" x14ac:dyDescent="0.25"/>
    <row r="414" s="165" customFormat="1" x14ac:dyDescent="0.25"/>
    <row r="415" s="165" customFormat="1" x14ac:dyDescent="0.25"/>
    <row r="416" s="165" customFormat="1" x14ac:dyDescent="0.25"/>
    <row r="417" s="165" customFormat="1" x14ac:dyDescent="0.25"/>
    <row r="418" s="165" customFormat="1" x14ac:dyDescent="0.25"/>
    <row r="419" s="165" customFormat="1" x14ac:dyDescent="0.25"/>
    <row r="420" s="165" customFormat="1" x14ac:dyDescent="0.25"/>
    <row r="421" s="165" customFormat="1" x14ac:dyDescent="0.25"/>
    <row r="422" s="165" customFormat="1" x14ac:dyDescent="0.25"/>
    <row r="423" s="165" customFormat="1" x14ac:dyDescent="0.25"/>
    <row r="424" s="165" customFormat="1" x14ac:dyDescent="0.25"/>
    <row r="425" s="165" customFormat="1" x14ac:dyDescent="0.25"/>
    <row r="426" s="165" customFormat="1" x14ac:dyDescent="0.25"/>
    <row r="427" s="165" customFormat="1" x14ac:dyDescent="0.25"/>
    <row r="428" s="165" customFormat="1" x14ac:dyDescent="0.25"/>
    <row r="429" s="165" customFormat="1" x14ac:dyDescent="0.25"/>
    <row r="430" s="165" customFormat="1" x14ac:dyDescent="0.25"/>
    <row r="431" s="165" customFormat="1" x14ac:dyDescent="0.25"/>
    <row r="432" s="165" customFormat="1" x14ac:dyDescent="0.25"/>
    <row r="433" s="165" customFormat="1" x14ac:dyDescent="0.25"/>
    <row r="434" s="165" customFormat="1" x14ac:dyDescent="0.25"/>
    <row r="435" s="165" customFormat="1" x14ac:dyDescent="0.25"/>
    <row r="436" s="165" customFormat="1" x14ac:dyDescent="0.25"/>
    <row r="437" s="165" customFormat="1" x14ac:dyDescent="0.25"/>
    <row r="438" s="165" customFormat="1" x14ac:dyDescent="0.25"/>
    <row r="439" s="165" customFormat="1" x14ac:dyDescent="0.25"/>
    <row r="440" s="165" customFormat="1" x14ac:dyDescent="0.25"/>
    <row r="441" s="165" customFormat="1" x14ac:dyDescent="0.25"/>
    <row r="442" s="165" customFormat="1" x14ac:dyDescent="0.25"/>
    <row r="443" s="165" customFormat="1" x14ac:dyDescent="0.25"/>
    <row r="444" s="165" customFormat="1" x14ac:dyDescent="0.25"/>
    <row r="445" s="165" customFormat="1" x14ac:dyDescent="0.25"/>
    <row r="446" s="165" customFormat="1" x14ac:dyDescent="0.25"/>
    <row r="447" s="165" customFormat="1" x14ac:dyDescent="0.25"/>
    <row r="448" s="165" customFormat="1" x14ac:dyDescent="0.25"/>
    <row r="449" s="165" customFormat="1" x14ac:dyDescent="0.25"/>
    <row r="450" s="165" customFormat="1" x14ac:dyDescent="0.25"/>
    <row r="451" s="165" customFormat="1" x14ac:dyDescent="0.25"/>
    <row r="452" s="165" customFormat="1" x14ac:dyDescent="0.25"/>
    <row r="453" s="165" customFormat="1" x14ac:dyDescent="0.25"/>
    <row r="454" s="165" customFormat="1" x14ac:dyDescent="0.25"/>
    <row r="455" s="165" customFormat="1" x14ac:dyDescent="0.25"/>
    <row r="456" s="165" customFormat="1" x14ac:dyDescent="0.25"/>
    <row r="457" s="165" customFormat="1" x14ac:dyDescent="0.25"/>
    <row r="458" s="165" customFormat="1" x14ac:dyDescent="0.25"/>
    <row r="459" s="165" customFormat="1" x14ac:dyDescent="0.25"/>
    <row r="460" s="165" customFormat="1" x14ac:dyDescent="0.25"/>
    <row r="461" s="165" customFormat="1" x14ac:dyDescent="0.25"/>
    <row r="462" s="165" customFormat="1" x14ac:dyDescent="0.25"/>
    <row r="463" s="165" customFormat="1" x14ac:dyDescent="0.25"/>
    <row r="464" s="165" customFormat="1" x14ac:dyDescent="0.25"/>
    <row r="465" s="165" customFormat="1" x14ac:dyDescent="0.25"/>
    <row r="466" s="165" customFormat="1" x14ac:dyDescent="0.25"/>
    <row r="467" s="165" customFormat="1" x14ac:dyDescent="0.25"/>
    <row r="468" s="165" customFormat="1" x14ac:dyDescent="0.25"/>
    <row r="469" s="165" customFormat="1" x14ac:dyDescent="0.25"/>
    <row r="470" s="165" customFormat="1" x14ac:dyDescent="0.25"/>
    <row r="471" s="165" customFormat="1" x14ac:dyDescent="0.25"/>
    <row r="472" s="165" customFormat="1" x14ac:dyDescent="0.25"/>
    <row r="473" s="165" customFormat="1" x14ac:dyDescent="0.25"/>
    <row r="474" s="165" customFormat="1" x14ac:dyDescent="0.25"/>
    <row r="475" s="165" customFormat="1" x14ac:dyDescent="0.25"/>
    <row r="476" s="165" customFormat="1" x14ac:dyDescent="0.25"/>
    <row r="477" s="165" customFormat="1" x14ac:dyDescent="0.25"/>
    <row r="478" s="165" customFormat="1" x14ac:dyDescent="0.25"/>
    <row r="479" s="165" customFormat="1" x14ac:dyDescent="0.25"/>
    <row r="480" s="165" customFormat="1" x14ac:dyDescent="0.25"/>
    <row r="481" s="165" customFormat="1" x14ac:dyDescent="0.25"/>
    <row r="482" s="165" customFormat="1" x14ac:dyDescent="0.25"/>
    <row r="483" s="165" customFormat="1" x14ac:dyDescent="0.25"/>
    <row r="484" s="165" customFormat="1" x14ac:dyDescent="0.25"/>
    <row r="485" s="165" customFormat="1" x14ac:dyDescent="0.25"/>
    <row r="486" s="165" customFormat="1" x14ac:dyDescent="0.25"/>
    <row r="487" s="165" customFormat="1" x14ac:dyDescent="0.25"/>
    <row r="488" s="165" customFormat="1" x14ac:dyDescent="0.25"/>
    <row r="489" s="165" customFormat="1" x14ac:dyDescent="0.25"/>
    <row r="490" s="165" customFormat="1" x14ac:dyDescent="0.25"/>
    <row r="491" s="165" customFormat="1" x14ac:dyDescent="0.25"/>
    <row r="492" s="165" customFormat="1" x14ac:dyDescent="0.25"/>
    <row r="493" s="165" customFormat="1" x14ac:dyDescent="0.25"/>
    <row r="494" s="165" customFormat="1" x14ac:dyDescent="0.25"/>
    <row r="495" s="165" customFormat="1" x14ac:dyDescent="0.25"/>
    <row r="496" s="165" customFormat="1" x14ac:dyDescent="0.25"/>
    <row r="497" s="165" customFormat="1" x14ac:dyDescent="0.25"/>
    <row r="498" s="165" customFormat="1" x14ac:dyDescent="0.25"/>
    <row r="499" s="165" customFormat="1" x14ac:dyDescent="0.25"/>
    <row r="500" s="165" customFormat="1" x14ac:dyDescent="0.25"/>
    <row r="501" s="165" customFormat="1" x14ac:dyDescent="0.25"/>
    <row r="502" s="165" customFormat="1" x14ac:dyDescent="0.25"/>
    <row r="503" s="165" customFormat="1" x14ac:dyDescent="0.25"/>
    <row r="504" s="165" customFormat="1" x14ac:dyDescent="0.25"/>
    <row r="505" s="165" customFormat="1" x14ac:dyDescent="0.25"/>
    <row r="506" s="165" customFormat="1" x14ac:dyDescent="0.25"/>
    <row r="507" s="165" customFormat="1" x14ac:dyDescent="0.25"/>
    <row r="508" s="165" customFormat="1" x14ac:dyDescent="0.25"/>
    <row r="509" s="165" customFormat="1" x14ac:dyDescent="0.25"/>
    <row r="510" s="165" customFormat="1" x14ac:dyDescent="0.25"/>
    <row r="511" s="165" customFormat="1" x14ac:dyDescent="0.25"/>
    <row r="512" s="165" customFormat="1" x14ac:dyDescent="0.25"/>
    <row r="513" s="165" customFormat="1" x14ac:dyDescent="0.25"/>
    <row r="514" s="165" customFormat="1" x14ac:dyDescent="0.25"/>
    <row r="515" s="165" customFormat="1" x14ac:dyDescent="0.25"/>
    <row r="516" s="165" customFormat="1" x14ac:dyDescent="0.25"/>
    <row r="517" s="165" customFormat="1" x14ac:dyDescent="0.25"/>
    <row r="518" s="165" customFormat="1" x14ac:dyDescent="0.25"/>
    <row r="519" s="165" customFormat="1" x14ac:dyDescent="0.25"/>
    <row r="520" s="165" customFormat="1" x14ac:dyDescent="0.25"/>
    <row r="521" s="165" customFormat="1" x14ac:dyDescent="0.25"/>
    <row r="522" s="165" customFormat="1" x14ac:dyDescent="0.25"/>
    <row r="523" s="165" customFormat="1" x14ac:dyDescent="0.25"/>
    <row r="524" s="165" customFormat="1" x14ac:dyDescent="0.25"/>
    <row r="525" s="165" customFormat="1" x14ac:dyDescent="0.25"/>
    <row r="526" s="165" customFormat="1" x14ac:dyDescent="0.25"/>
    <row r="527" s="165" customFormat="1" x14ac:dyDescent="0.25"/>
    <row r="528" s="165" customFormat="1" x14ac:dyDescent="0.25"/>
    <row r="529" s="165" customFormat="1" x14ac:dyDescent="0.25"/>
    <row r="530" s="165" customFormat="1" x14ac:dyDescent="0.25"/>
    <row r="531" s="165" customFormat="1" x14ac:dyDescent="0.25"/>
    <row r="532" s="165" customFormat="1" x14ac:dyDescent="0.25"/>
    <row r="533" s="165" customFormat="1" x14ac:dyDescent="0.25"/>
    <row r="534" s="165" customFormat="1" x14ac:dyDescent="0.25"/>
    <row r="535" s="165" customFormat="1" x14ac:dyDescent="0.25"/>
    <row r="536" s="165" customFormat="1" x14ac:dyDescent="0.25"/>
    <row r="537" s="165" customFormat="1" x14ac:dyDescent="0.25"/>
    <row r="538" s="165" customFormat="1" x14ac:dyDescent="0.25"/>
    <row r="539" s="165" customFormat="1" x14ac:dyDescent="0.25"/>
    <row r="540" s="165" customFormat="1" x14ac:dyDescent="0.25"/>
    <row r="541" s="165" customFormat="1" x14ac:dyDescent="0.25"/>
    <row r="542" s="165" customFormat="1" x14ac:dyDescent="0.25"/>
    <row r="543" s="165" customFormat="1" x14ac:dyDescent="0.25"/>
    <row r="544" s="165" customFormat="1" x14ac:dyDescent="0.25"/>
    <row r="545" s="165" customFormat="1" x14ac:dyDescent="0.25"/>
    <row r="546" s="165" customFormat="1" x14ac:dyDescent="0.25"/>
    <row r="547" s="165" customFormat="1" x14ac:dyDescent="0.25"/>
    <row r="548" s="165" customFormat="1" x14ac:dyDescent="0.25"/>
    <row r="549" s="165" customFormat="1" x14ac:dyDescent="0.25"/>
    <row r="550" s="165" customFormat="1" x14ac:dyDescent="0.25"/>
    <row r="551" s="165" customFormat="1" x14ac:dyDescent="0.25"/>
    <row r="552" s="165" customFormat="1" x14ac:dyDescent="0.25"/>
    <row r="553" s="165" customFormat="1" x14ac:dyDescent="0.25"/>
    <row r="554" s="165" customFormat="1" x14ac:dyDescent="0.25"/>
    <row r="555" s="165" customFormat="1" x14ac:dyDescent="0.25"/>
    <row r="556" s="165" customFormat="1" x14ac:dyDescent="0.25"/>
    <row r="557" s="165" customFormat="1" x14ac:dyDescent="0.25"/>
    <row r="558" s="165" customFormat="1" x14ac:dyDescent="0.25"/>
    <row r="559" s="165" customFormat="1" x14ac:dyDescent="0.25"/>
    <row r="560" s="165" customFormat="1" x14ac:dyDescent="0.25"/>
    <row r="561" s="165" customFormat="1" x14ac:dyDescent="0.25"/>
    <row r="562" s="165" customFormat="1" x14ac:dyDescent="0.25"/>
    <row r="563" s="165" customFormat="1" x14ac:dyDescent="0.25"/>
    <row r="564" s="165" customFormat="1" x14ac:dyDescent="0.25"/>
    <row r="565" s="165" customFormat="1" x14ac:dyDescent="0.25"/>
    <row r="566" s="165" customFormat="1" x14ac:dyDescent="0.25"/>
    <row r="567" s="165" customFormat="1" x14ac:dyDescent="0.25"/>
    <row r="568" s="165" customFormat="1" x14ac:dyDescent="0.25"/>
    <row r="569" s="165" customFormat="1" x14ac:dyDescent="0.25"/>
    <row r="570" s="165" customFormat="1" x14ac:dyDescent="0.25"/>
    <row r="571" s="165" customFormat="1" x14ac:dyDescent="0.25"/>
    <row r="572" s="165" customFormat="1" x14ac:dyDescent="0.25"/>
    <row r="573" s="165" customFormat="1" x14ac:dyDescent="0.25"/>
    <row r="574" s="165" customFormat="1" x14ac:dyDescent="0.25"/>
    <row r="575" s="165" customFormat="1" x14ac:dyDescent="0.25"/>
    <row r="576" s="165" customFormat="1" x14ac:dyDescent="0.25"/>
    <row r="577" s="165" customFormat="1" x14ac:dyDescent="0.25"/>
    <row r="578" s="165" customFormat="1" x14ac:dyDescent="0.25"/>
    <row r="579" s="165" customFormat="1" x14ac:dyDescent="0.25"/>
    <row r="580" s="165" customFormat="1" x14ac:dyDescent="0.25"/>
    <row r="581" s="165" customFormat="1" x14ac:dyDescent="0.25"/>
    <row r="582" s="165" customFormat="1" x14ac:dyDescent="0.25"/>
    <row r="583" s="165" customFormat="1" x14ac:dyDescent="0.25"/>
    <row r="584" s="165" customFormat="1" x14ac:dyDescent="0.25"/>
    <row r="585" s="165" customFormat="1" x14ac:dyDescent="0.25"/>
    <row r="586" s="165" customFormat="1" x14ac:dyDescent="0.25"/>
    <row r="587" s="165" customFormat="1" x14ac:dyDescent="0.25"/>
    <row r="588" s="165" customFormat="1" x14ac:dyDescent="0.25"/>
    <row r="589" s="165" customFormat="1" x14ac:dyDescent="0.25"/>
    <row r="590" s="165" customFormat="1" x14ac:dyDescent="0.25"/>
    <row r="591" s="165" customFormat="1" x14ac:dyDescent="0.25"/>
    <row r="592" s="165" customFormat="1" x14ac:dyDescent="0.25"/>
    <row r="593" s="165" customFormat="1" x14ac:dyDescent="0.25"/>
    <row r="594" s="165" customFormat="1" x14ac:dyDescent="0.25"/>
    <row r="595" s="165" customFormat="1" x14ac:dyDescent="0.25"/>
    <row r="596" s="165" customFormat="1" x14ac:dyDescent="0.25"/>
    <row r="597" s="165" customFormat="1" x14ac:dyDescent="0.25"/>
    <row r="598" s="165" customFormat="1" x14ac:dyDescent="0.25"/>
    <row r="599" s="165" customFormat="1" x14ac:dyDescent="0.25"/>
    <row r="600" s="165" customFormat="1" x14ac:dyDescent="0.25"/>
    <row r="601" s="165" customFormat="1" x14ac:dyDescent="0.25"/>
    <row r="602" s="165" customFormat="1" x14ac:dyDescent="0.25"/>
    <row r="603" s="165" customFormat="1" x14ac:dyDescent="0.25"/>
    <row r="604" s="165" customFormat="1" x14ac:dyDescent="0.25"/>
    <row r="605" s="165" customFormat="1" x14ac:dyDescent="0.25"/>
    <row r="606" s="165" customFormat="1" x14ac:dyDescent="0.25"/>
    <row r="607" s="165" customFormat="1" x14ac:dyDescent="0.25"/>
    <row r="608" s="165" customFormat="1" x14ac:dyDescent="0.25"/>
    <row r="609" s="165" customFormat="1" x14ac:dyDescent="0.25"/>
    <row r="610" s="165" customFormat="1" x14ac:dyDescent="0.25"/>
    <row r="611" s="165" customFormat="1" x14ac:dyDescent="0.25"/>
    <row r="612" s="165" customFormat="1" x14ac:dyDescent="0.25"/>
    <row r="613" s="165" customFormat="1" x14ac:dyDescent="0.25"/>
    <row r="614" s="165" customFormat="1" x14ac:dyDescent="0.25"/>
    <row r="615" s="165" customFormat="1" x14ac:dyDescent="0.25"/>
    <row r="616" s="165" customFormat="1" x14ac:dyDescent="0.25"/>
    <row r="617" s="165" customFormat="1" x14ac:dyDescent="0.25"/>
    <row r="618" s="165" customFormat="1" x14ac:dyDescent="0.25"/>
    <row r="619" s="165" customFormat="1" x14ac:dyDescent="0.25"/>
    <row r="620" s="165" customFormat="1" x14ac:dyDescent="0.25"/>
    <row r="621" s="165" customFormat="1" x14ac:dyDescent="0.25"/>
    <row r="622" s="165" customFormat="1" x14ac:dyDescent="0.25"/>
    <row r="623" s="165" customFormat="1" x14ac:dyDescent="0.25"/>
    <row r="624" s="165" customFormat="1" x14ac:dyDescent="0.25"/>
    <row r="625" s="165" customFormat="1" x14ac:dyDescent="0.25"/>
    <row r="626" s="165" customFormat="1" x14ac:dyDescent="0.25"/>
    <row r="627" s="165" customFormat="1" x14ac:dyDescent="0.25"/>
    <row r="628" s="165" customFormat="1" x14ac:dyDescent="0.25"/>
    <row r="629" s="165" customFormat="1" x14ac:dyDescent="0.25"/>
    <row r="630" s="165" customFormat="1" x14ac:dyDescent="0.25"/>
    <row r="631" s="165" customFormat="1" x14ac:dyDescent="0.25"/>
    <row r="632" s="165" customFormat="1" x14ac:dyDescent="0.25"/>
    <row r="633" s="165" customFormat="1" x14ac:dyDescent="0.25"/>
    <row r="634" s="165" customFormat="1" x14ac:dyDescent="0.25"/>
    <row r="635" s="165" customFormat="1" x14ac:dyDescent="0.25"/>
    <row r="636" s="165" customFormat="1" x14ac:dyDescent="0.25"/>
    <row r="637" s="165" customFormat="1" x14ac:dyDescent="0.25"/>
    <row r="638" s="165" customFormat="1" x14ac:dyDescent="0.25"/>
    <row r="639" s="165" customFormat="1" x14ac:dyDescent="0.25"/>
    <row r="640" s="165" customFormat="1" x14ac:dyDescent="0.25"/>
    <row r="641" s="165" customFormat="1" x14ac:dyDescent="0.25"/>
    <row r="642" s="165" customFormat="1" x14ac:dyDescent="0.25"/>
    <row r="643" s="165" customFormat="1" x14ac:dyDescent="0.25"/>
    <row r="644" s="165" customFormat="1" x14ac:dyDescent="0.25"/>
    <row r="645" s="165" customFormat="1" x14ac:dyDescent="0.25"/>
    <row r="646" s="165" customFormat="1" x14ac:dyDescent="0.25"/>
    <row r="647" s="165" customFormat="1" x14ac:dyDescent="0.25"/>
    <row r="648" s="165" customFormat="1" x14ac:dyDescent="0.25"/>
    <row r="649" s="165" customFormat="1" x14ac:dyDescent="0.25"/>
    <row r="650" s="165" customFormat="1" x14ac:dyDescent="0.25"/>
    <row r="651" s="165" customFormat="1" x14ac:dyDescent="0.25"/>
    <row r="652" s="165" customFormat="1" x14ac:dyDescent="0.25"/>
    <row r="653" s="165" customFormat="1" x14ac:dyDescent="0.25"/>
    <row r="654" s="165" customFormat="1" x14ac:dyDescent="0.25"/>
    <row r="655" s="165" customFormat="1" x14ac:dyDescent="0.25"/>
    <row r="656" s="165" customFormat="1" x14ac:dyDescent="0.25"/>
    <row r="657" s="165" customFormat="1" x14ac:dyDescent="0.25"/>
    <row r="658" s="165" customFormat="1" x14ac:dyDescent="0.25"/>
    <row r="659" s="165" customFormat="1" x14ac:dyDescent="0.25"/>
    <row r="660" s="165" customFormat="1" x14ac:dyDescent="0.25"/>
  </sheetData>
  <mergeCells count="1">
    <mergeCell ref="A8:C8"/>
  </mergeCells>
  <pageMargins left="0.7" right="0.7" top="0.75" bottom="0.75" header="0.3" footer="0.3"/>
  <pageSetup orientation="portrait"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dimension ref="A1:H11"/>
  <sheetViews>
    <sheetView workbookViewId="0">
      <selection activeCell="C2" sqref="C2"/>
    </sheetView>
  </sheetViews>
  <sheetFormatPr defaultColWidth="8.5703125" defaultRowHeight="15" x14ac:dyDescent="0.25"/>
  <cols>
    <col min="1" max="1" width="19.42578125" style="45" customWidth="1"/>
    <col min="2" max="6" width="20.42578125" style="45" customWidth="1"/>
    <col min="7" max="7" width="21.140625" style="45" customWidth="1"/>
    <col min="8" max="8" width="30" style="45" customWidth="1"/>
    <col min="9" max="16384" width="8.5703125" style="45"/>
  </cols>
  <sheetData>
    <row r="1" spans="1:8" ht="15.75" thickBot="1" x14ac:dyDescent="0.3"/>
    <row r="2" spans="1:8" x14ac:dyDescent="0.25">
      <c r="B2" s="93" t="str">
        <f>'3.b1 ESSER Expenditures'!B2</f>
        <v>County District Code</v>
      </c>
      <c r="C2" s="108">
        <f>'3.b1 ESSER Expenditures'!C2</f>
        <v>0</v>
      </c>
    </row>
    <row r="3" spans="1:8" x14ac:dyDescent="0.25">
      <c r="B3" s="94" t="str">
        <f>'3.b1 ESSER Expenditures'!B3</f>
        <v>LEA Name</v>
      </c>
      <c r="C3" s="109" t="e">
        <f>'3.b1 ESSER Expenditures'!C3</f>
        <v>#N/A</v>
      </c>
    </row>
    <row r="4" spans="1:8" x14ac:dyDescent="0.25">
      <c r="B4" s="94" t="str">
        <f>'3.b1 ESSER Expenditures'!B4</f>
        <v>DUNS</v>
      </c>
      <c r="C4" s="109" t="e">
        <f>'3.b1 ESSER Expenditures'!C4</f>
        <v>#N/A</v>
      </c>
    </row>
    <row r="5" spans="1:8" ht="15.75" thickBot="1" x14ac:dyDescent="0.3">
      <c r="B5" s="95" t="str">
        <f>'3.b1 ESSER Expenditures'!B5</f>
        <v>UEI</v>
      </c>
      <c r="C5" s="110" t="e">
        <f>'3.b1 ESSER Expenditures'!C5</f>
        <v>#N/A</v>
      </c>
    </row>
    <row r="8" spans="1:8" ht="91.5" customHeight="1" x14ac:dyDescent="0.25">
      <c r="A8" s="52" t="s">
        <v>678</v>
      </c>
      <c r="B8" s="52" t="s">
        <v>679</v>
      </c>
      <c r="C8" s="52" t="s">
        <v>1191</v>
      </c>
      <c r="D8" s="52" t="s">
        <v>680</v>
      </c>
      <c r="E8" s="52" t="s">
        <v>681</v>
      </c>
      <c r="F8" s="52" t="s">
        <v>1216</v>
      </c>
      <c r="G8" s="52" t="s">
        <v>1388</v>
      </c>
      <c r="H8" s="52" t="s">
        <v>1387</v>
      </c>
    </row>
    <row r="9" spans="1:8" x14ac:dyDescent="0.25">
      <c r="A9" s="307" t="s">
        <v>1366</v>
      </c>
      <c r="B9" s="308"/>
      <c r="C9" s="308"/>
      <c r="D9" s="308"/>
      <c r="E9" s="308"/>
      <c r="F9" s="309"/>
      <c r="G9" s="191"/>
      <c r="H9" s="55"/>
    </row>
    <row r="10" spans="1:8" x14ac:dyDescent="0.25">
      <c r="A10" s="123"/>
      <c r="B10" s="123"/>
      <c r="C10" s="123"/>
      <c r="D10" s="123"/>
      <c r="E10" s="123"/>
      <c r="F10" s="124"/>
      <c r="G10" s="125"/>
    </row>
    <row r="11" spans="1:8" ht="46.15" customHeight="1" x14ac:dyDescent="0.25">
      <c r="A11" s="306" t="s">
        <v>1311</v>
      </c>
      <c r="B11" s="270"/>
      <c r="C11" s="270"/>
      <c r="D11" s="270"/>
      <c r="E11" s="270"/>
      <c r="F11" s="270"/>
      <c r="G11" s="270"/>
    </row>
  </sheetData>
  <sheetProtection selectLockedCells="1"/>
  <mergeCells count="2">
    <mergeCell ref="A11:G11"/>
    <mergeCell ref="A9:F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
  <dimension ref="A1:P556"/>
  <sheetViews>
    <sheetView workbookViewId="0">
      <pane ySplit="1" topLeftCell="A2" activePane="bottomLeft" state="frozen"/>
      <selection pane="bottomLeft" activeCell="N528" sqref="N528"/>
    </sheetView>
  </sheetViews>
  <sheetFormatPr defaultRowHeight="15" x14ac:dyDescent="0.25"/>
  <cols>
    <col min="1" max="1" width="7.5703125" customWidth="1"/>
    <col min="2" max="2" width="30" style="28" customWidth="1"/>
    <col min="3" max="3" width="10" bestFit="1" customWidth="1"/>
    <col min="4" max="4" width="16.5703125" bestFit="1" customWidth="1"/>
    <col min="5" max="5" width="15.7109375" style="184" bestFit="1" customWidth="1"/>
    <col min="6" max="7" width="14.7109375" style="184" bestFit="1" customWidth="1"/>
    <col min="8" max="13" width="15.140625" style="184" customWidth="1"/>
    <col min="14" max="14" width="9.140625" style="229"/>
    <col min="15" max="16" width="17.7109375" style="184" customWidth="1"/>
  </cols>
  <sheetData>
    <row r="1" spans="1:16" ht="30" x14ac:dyDescent="0.25">
      <c r="A1" s="25" t="s">
        <v>109</v>
      </c>
      <c r="B1" s="26" t="s">
        <v>14</v>
      </c>
      <c r="C1" s="23" t="s">
        <v>663</v>
      </c>
      <c r="D1" s="23" t="s">
        <v>664</v>
      </c>
      <c r="E1" s="185" t="s">
        <v>1312</v>
      </c>
      <c r="F1" s="186" t="s">
        <v>1313</v>
      </c>
      <c r="G1" s="187" t="s">
        <v>1315</v>
      </c>
      <c r="H1" s="239" t="s">
        <v>1410</v>
      </c>
      <c r="I1" s="238" t="s">
        <v>1414</v>
      </c>
      <c r="J1" s="238" t="s">
        <v>1412</v>
      </c>
      <c r="K1" s="238" t="s">
        <v>1411</v>
      </c>
      <c r="L1" s="238" t="s">
        <v>1415</v>
      </c>
      <c r="M1" s="238" t="s">
        <v>1413</v>
      </c>
      <c r="O1" s="236" t="s">
        <v>3089</v>
      </c>
      <c r="P1" s="236" t="s">
        <v>3090</v>
      </c>
    </row>
    <row r="2" spans="1:16" x14ac:dyDescent="0.25">
      <c r="A2" s="22">
        <v>1090</v>
      </c>
      <c r="B2" s="27" t="s">
        <v>685</v>
      </c>
      <c r="C2" s="24">
        <v>100654698</v>
      </c>
      <c r="D2" s="24" t="s">
        <v>112</v>
      </c>
      <c r="E2" s="184">
        <v>1079051</v>
      </c>
      <c r="F2" s="184">
        <v>215810.2</v>
      </c>
      <c r="G2" s="184">
        <v>863240.8</v>
      </c>
      <c r="H2" s="184">
        <f>INDEX(Sheet2!E:E,MATCH(Concordance!A2,Sheet2!O:O,0))</f>
        <v>742092.82</v>
      </c>
      <c r="I2" s="184">
        <f>INDEX(Sheet2!F:F,MATCH(Concordance!A2,Sheet2!O:O,0))</f>
        <v>0</v>
      </c>
      <c r="J2" s="184">
        <f>INDEX(Sheet2!H:H,MATCH(A2,Sheet2!O:O,0))</f>
        <v>742092.82</v>
      </c>
      <c r="K2" s="184">
        <f>INDEX(Sheet2!I:I,MATCH(A2,Sheet2!O:O,0))</f>
        <v>20773</v>
      </c>
      <c r="L2" s="184">
        <f>INDEX(Sheet2!J:J,MATCH(A2,Sheet2!O:O,0))</f>
        <v>92984.320000000007</v>
      </c>
      <c r="M2" s="184">
        <f>INDEX(Sheet2!L:L,MATCH(A2,Sheet2!O:O,0))</f>
        <v>113757.32</v>
      </c>
      <c r="O2" s="184">
        <f>INDEX(Sheet3!E:E,MATCH(Concordance!A2,Sheet3!I:I,0))</f>
        <v>479647</v>
      </c>
      <c r="P2" s="184">
        <f>INDEX(Sheet3!H:H,MATCH(A2,Sheet3!I:I,0))</f>
        <v>479588</v>
      </c>
    </row>
    <row r="3" spans="1:16" x14ac:dyDescent="0.25">
      <c r="A3" s="22">
        <v>1091</v>
      </c>
      <c r="B3" s="27" t="s">
        <v>686</v>
      </c>
      <c r="C3" s="24">
        <v>39448618</v>
      </c>
      <c r="D3" s="24" t="s">
        <v>349</v>
      </c>
      <c r="E3" s="184">
        <v>4520108</v>
      </c>
      <c r="F3" s="184">
        <v>904021.60000000009</v>
      </c>
      <c r="G3" s="184">
        <v>3616086.4000000004</v>
      </c>
      <c r="H3" s="184">
        <f>INDEX(Sheet2!E:E,MATCH(Concordance!A3,Sheet2!O:O,0))</f>
        <v>0</v>
      </c>
      <c r="I3" s="184">
        <f>INDEX(Sheet2!F:F,MATCH(Concordance!A3,Sheet2!O:O,0))</f>
        <v>93229.87</v>
      </c>
      <c r="J3" s="184">
        <f>INDEX(Sheet2!H:H,MATCH(A3,Sheet2!O:O,0))</f>
        <v>93229.87</v>
      </c>
      <c r="K3" s="184">
        <f>INDEX(Sheet2!I:I,MATCH(A3,Sheet2!O:O,0))</f>
        <v>3275092.28</v>
      </c>
      <c r="L3" s="184">
        <f>INDEX(Sheet2!J:J,MATCH(A3,Sheet2!O:O,0))</f>
        <v>537250.4</v>
      </c>
      <c r="M3" s="184">
        <f>INDEX(Sheet2!L:L,MATCH(A3,Sheet2!O:O,0))</f>
        <v>3812342.6799999997</v>
      </c>
      <c r="O3" s="184">
        <f>INDEX(Sheet3!E:E,MATCH(Concordance!A3,Sheet3!I:I,0))</f>
        <v>2009224</v>
      </c>
      <c r="P3" s="184">
        <f>INDEX(Sheet3!H:H,MATCH(A3,Sheet3!I:I,0))</f>
        <v>2009224</v>
      </c>
    </row>
    <row r="4" spans="1:16" x14ac:dyDescent="0.25">
      <c r="A4" s="22">
        <v>1092</v>
      </c>
      <c r="B4" s="27" t="s">
        <v>687</v>
      </c>
      <c r="C4" s="24">
        <v>100653757</v>
      </c>
      <c r="D4" s="24" t="s">
        <v>113</v>
      </c>
      <c r="E4" s="184">
        <v>860219</v>
      </c>
      <c r="F4" s="184">
        <v>172043.80000000002</v>
      </c>
      <c r="G4" s="184">
        <v>688175.20000000007</v>
      </c>
      <c r="H4" s="184">
        <f>INDEX(Sheet2!E:E,MATCH(Concordance!A4,Sheet2!O:O,0))</f>
        <v>61855</v>
      </c>
      <c r="I4" s="184">
        <f>INDEX(Sheet2!F:F,MATCH(Concordance!A4,Sheet2!O:O,0))</f>
        <v>212626.25</v>
      </c>
      <c r="J4" s="184">
        <f>INDEX(Sheet2!H:H,MATCH(A4,Sheet2!O:O,0))</f>
        <v>274481.25</v>
      </c>
      <c r="K4" s="184">
        <f>INDEX(Sheet2!I:I,MATCH(A4,Sheet2!O:O,0))</f>
        <v>0</v>
      </c>
      <c r="L4" s="184">
        <f>INDEX(Sheet2!J:J,MATCH(A4,Sheet2!O:O,0))</f>
        <v>105579.98999999999</v>
      </c>
      <c r="M4" s="184">
        <f>INDEX(Sheet2!L:L,MATCH(A4,Sheet2!O:O,0))</f>
        <v>105579.98999999999</v>
      </c>
      <c r="O4" s="184">
        <f>INDEX(Sheet3!E:E,MATCH(Concordance!A4,Sheet3!I:I,0))</f>
        <v>382374</v>
      </c>
      <c r="P4" s="184">
        <f>INDEX(Sheet3!H:H,MATCH(A4,Sheet3!I:I,0))</f>
        <v>382327</v>
      </c>
    </row>
    <row r="5" spans="1:16" x14ac:dyDescent="0.25">
      <c r="A5" s="22">
        <v>2089</v>
      </c>
      <c r="B5" s="27" t="s">
        <v>688</v>
      </c>
      <c r="C5" s="24">
        <v>100041870</v>
      </c>
      <c r="D5" s="24" t="s">
        <v>457</v>
      </c>
      <c r="E5" s="184">
        <v>562920</v>
      </c>
      <c r="F5" s="184">
        <v>112584</v>
      </c>
      <c r="G5" s="184">
        <v>450336</v>
      </c>
      <c r="H5" s="184">
        <f>INDEX(Sheet2!E:E,MATCH(Concordance!A5,Sheet2!O:O,0))</f>
        <v>98995</v>
      </c>
      <c r="I5" s="184">
        <f>INDEX(Sheet2!F:F,MATCH(Concordance!A5,Sheet2!O:O,0))</f>
        <v>199850</v>
      </c>
      <c r="J5" s="184">
        <f>INDEX(Sheet2!H:H,MATCH(A5,Sheet2!O:O,0))</f>
        <v>298845</v>
      </c>
      <c r="K5" s="184">
        <f>INDEX(Sheet2!I:I,MATCH(A5,Sheet2!O:O,0))</f>
        <v>0</v>
      </c>
      <c r="L5" s="184">
        <f>INDEX(Sheet2!J:J,MATCH(A5,Sheet2!O:O,0))</f>
        <v>43658.91</v>
      </c>
      <c r="M5" s="184">
        <f>INDEX(Sheet2!L:L,MATCH(A5,Sheet2!O:O,0))</f>
        <v>43658.91</v>
      </c>
      <c r="O5" s="184">
        <f>INDEX(Sheet3!E:E,MATCH(Concordance!A5,Sheet3!I:I,0))</f>
        <v>250222</v>
      </c>
      <c r="P5" s="184">
        <f>INDEX(Sheet3!H:H,MATCH(A5,Sheet3!I:I,0))</f>
        <v>250222</v>
      </c>
    </row>
    <row r="6" spans="1:16" x14ac:dyDescent="0.25">
      <c r="A6" s="22">
        <v>2090</v>
      </c>
      <c r="B6" s="27" t="s">
        <v>18</v>
      </c>
      <c r="C6" s="24">
        <v>100040567</v>
      </c>
      <c r="D6" s="24" t="s">
        <v>130</v>
      </c>
      <c r="E6" s="184">
        <v>93773</v>
      </c>
      <c r="F6" s="184">
        <v>18754.600000000002</v>
      </c>
      <c r="G6" s="184">
        <v>75018.400000000009</v>
      </c>
      <c r="H6" s="184">
        <f>INDEX(Sheet2!E:E,MATCH(Concordance!A6,Sheet2!O:O,0))</f>
        <v>0</v>
      </c>
      <c r="I6" s="184">
        <f>INDEX(Sheet2!F:F,MATCH(Concordance!A6,Sheet2!O:O,0))</f>
        <v>0</v>
      </c>
      <c r="J6" s="184">
        <f>INDEX(Sheet2!H:H,MATCH(A6,Sheet2!O:O,0))</f>
        <v>0</v>
      </c>
      <c r="K6" s="184">
        <f>INDEX(Sheet2!I:I,MATCH(A6,Sheet2!O:O,0))</f>
        <v>0</v>
      </c>
      <c r="L6" s="184">
        <f>INDEX(Sheet2!J:J,MATCH(A6,Sheet2!O:O,0))</f>
        <v>93773</v>
      </c>
      <c r="M6" s="184">
        <f>INDEX(Sheet2!L:L,MATCH(A6,Sheet2!O:O,0))</f>
        <v>93773</v>
      </c>
      <c r="O6" s="184">
        <f>INDEX(Sheet3!E:E,MATCH(Concordance!A6,Sheet3!I:I,0))</f>
        <v>41683</v>
      </c>
      <c r="P6" s="184">
        <f>INDEX(Sheet3!H:H,MATCH(A6,Sheet3!I:I,0))</f>
        <v>41683</v>
      </c>
    </row>
    <row r="7" spans="1:16" s="54" customFormat="1" x14ac:dyDescent="0.25">
      <c r="A7" s="22">
        <v>2097</v>
      </c>
      <c r="B7" s="27" t="s">
        <v>83</v>
      </c>
      <c r="C7" s="24">
        <v>808936053</v>
      </c>
      <c r="D7" s="24" t="s">
        <v>548</v>
      </c>
      <c r="E7" s="240">
        <v>1927891</v>
      </c>
      <c r="F7" s="240">
        <v>385578.2</v>
      </c>
      <c r="G7" s="240">
        <v>1542312.8</v>
      </c>
      <c r="H7" s="240">
        <f>INDEX(Sheet2!E:E,MATCH(Concordance!A7,Sheet2!O:O,0))</f>
        <v>1542312.8</v>
      </c>
      <c r="I7" s="240">
        <f>INDEX(Sheet2!F:F,MATCH(Concordance!A7,Sheet2!O:O,0))</f>
        <v>0</v>
      </c>
      <c r="J7" s="240">
        <f>INDEX(Sheet2!H:H,MATCH(A7,Sheet2!O:O,0))</f>
        <v>1542312.8</v>
      </c>
      <c r="K7" s="240">
        <f>INDEX(Sheet2!I:I,MATCH(A7,Sheet2!O:O,0))</f>
        <v>0</v>
      </c>
      <c r="L7" s="240">
        <f>INDEX(Sheet2!J:J,MATCH(A7,Sheet2!O:O,0))</f>
        <v>127330</v>
      </c>
      <c r="M7" s="240">
        <f>INDEX(Sheet2!L:L,MATCH(A7,Sheet2!O:O,0))</f>
        <v>127330</v>
      </c>
      <c r="N7" s="229"/>
      <c r="O7" s="240">
        <f>INDEX(Sheet3!E:E,MATCH(Concordance!A7,Sheet3!I:I,0))</f>
        <v>856963</v>
      </c>
      <c r="P7" s="240">
        <f>INDEX(Sheet3!H:H,MATCH(A7,Sheet3!I:I,0))</f>
        <v>856963</v>
      </c>
    </row>
    <row r="8" spans="1:16" x14ac:dyDescent="0.25">
      <c r="A8" s="22">
        <v>3031</v>
      </c>
      <c r="B8" s="27" t="s">
        <v>689</v>
      </c>
      <c r="C8" s="24">
        <v>93804540</v>
      </c>
      <c r="D8" s="24" t="s">
        <v>612</v>
      </c>
      <c r="E8" s="184">
        <v>488591</v>
      </c>
      <c r="F8" s="184">
        <v>97718.200000000012</v>
      </c>
      <c r="G8" s="184">
        <v>390872.80000000005</v>
      </c>
      <c r="H8" s="184">
        <f>INDEX(Sheet2!E:E,MATCH(Concordance!A8,Sheet2!O:O,0))</f>
        <v>0</v>
      </c>
      <c r="I8" s="184">
        <f>INDEX(Sheet2!F:F,MATCH(Concordance!A8,Sheet2!O:O,0))</f>
        <v>389591</v>
      </c>
      <c r="J8" s="184">
        <f>INDEX(Sheet2!H:H,MATCH(A8,Sheet2!O:O,0))</f>
        <v>389591</v>
      </c>
      <c r="K8" s="184">
        <f>INDEX(Sheet2!I:I,MATCH(A8,Sheet2!O:O,0))</f>
        <v>0</v>
      </c>
      <c r="L8" s="184">
        <f>INDEX(Sheet2!J:J,MATCH(A8,Sheet2!O:O,0))</f>
        <v>0</v>
      </c>
      <c r="M8" s="184">
        <f>INDEX(Sheet2!L:L,MATCH(A8,Sheet2!O:O,0))</f>
        <v>0</v>
      </c>
      <c r="O8" s="184">
        <f>INDEX(Sheet3!E:E,MATCH(Concordance!A8,Sheet3!I:I,0))</f>
        <v>217183</v>
      </c>
      <c r="P8" s="184">
        <f>INDEX(Sheet3!H:H,MATCH(A8,Sheet3!I:I,0))</f>
        <v>217183</v>
      </c>
    </row>
    <row r="9" spans="1:16" x14ac:dyDescent="0.25">
      <c r="A9" s="22">
        <v>3032</v>
      </c>
      <c r="B9" s="27" t="s">
        <v>690</v>
      </c>
      <c r="C9" s="24">
        <v>10661403</v>
      </c>
      <c r="D9" s="24" t="s">
        <v>540</v>
      </c>
      <c r="E9" s="184">
        <v>338262</v>
      </c>
      <c r="F9" s="184">
        <v>67652.400000000009</v>
      </c>
      <c r="G9" s="184">
        <v>270609.60000000003</v>
      </c>
      <c r="H9" s="184">
        <f>INDEX(Sheet2!E:E,MATCH(Concordance!A9,Sheet2!O:O,0))</f>
        <v>7375.2</v>
      </c>
      <c r="I9" s="184">
        <f>INDEX(Sheet2!F:F,MATCH(Concordance!A9,Sheet2!O:O,0))</f>
        <v>237493.01</v>
      </c>
      <c r="J9" s="184">
        <f>INDEX(Sheet2!H:H,MATCH(A9,Sheet2!O:O,0))</f>
        <v>244868.21000000002</v>
      </c>
      <c r="K9" s="184">
        <f>INDEX(Sheet2!I:I,MATCH(A9,Sheet2!O:O,0))</f>
        <v>93393.79</v>
      </c>
      <c r="L9" s="184">
        <f>INDEX(Sheet2!J:J,MATCH(A9,Sheet2!O:O,0))</f>
        <v>0</v>
      </c>
      <c r="M9" s="184">
        <f>INDEX(Sheet2!L:L,MATCH(A9,Sheet2!O:O,0))</f>
        <v>93393.79</v>
      </c>
      <c r="O9" s="184">
        <f>INDEX(Sheet3!E:E,MATCH(Concordance!A9,Sheet3!I:I,0))</f>
        <v>150360</v>
      </c>
      <c r="P9" s="184">
        <f>INDEX(Sheet3!H:H,MATCH(A9,Sheet3!I:I,0))</f>
        <v>150360</v>
      </c>
    </row>
    <row r="10" spans="1:16" x14ac:dyDescent="0.25">
      <c r="A10" s="22">
        <v>3033</v>
      </c>
      <c r="B10" s="27" t="s">
        <v>38</v>
      </c>
      <c r="C10" s="24">
        <v>51432110</v>
      </c>
      <c r="D10" s="24" t="s">
        <v>247</v>
      </c>
      <c r="E10" s="184">
        <v>226890</v>
      </c>
      <c r="F10" s="184">
        <v>45378</v>
      </c>
      <c r="G10" s="184">
        <v>181512</v>
      </c>
      <c r="H10" s="184">
        <f>INDEX(Sheet2!E:E,MATCH(Concordance!A10,Sheet2!O:O,0))</f>
        <v>177047.22</v>
      </c>
      <c r="I10" s="184">
        <f>INDEX(Sheet2!F:F,MATCH(Concordance!A10,Sheet2!O:O,0))</f>
        <v>0</v>
      </c>
      <c r="J10" s="184">
        <f>INDEX(Sheet2!H:H,MATCH(A10,Sheet2!O:O,0))</f>
        <v>177047.22</v>
      </c>
      <c r="K10" s="184">
        <f>INDEX(Sheet2!I:I,MATCH(A10,Sheet2!O:O,0))</f>
        <v>0</v>
      </c>
      <c r="L10" s="184">
        <f>INDEX(Sheet2!J:J,MATCH(A10,Sheet2!O:O,0))</f>
        <v>1298.02</v>
      </c>
      <c r="M10" s="184">
        <f>INDEX(Sheet2!L:L,MATCH(A10,Sheet2!O:O,0))</f>
        <v>1298.02</v>
      </c>
      <c r="O10" s="184">
        <f>INDEX(Sheet3!E:E,MATCH(Concordance!A10,Sheet3!I:I,0))</f>
        <v>100854</v>
      </c>
      <c r="P10" s="184">
        <f>INDEX(Sheet3!H:H,MATCH(A10,Sheet3!I:I,0))</f>
        <v>100854</v>
      </c>
    </row>
    <row r="11" spans="1:16" x14ac:dyDescent="0.25">
      <c r="A11" s="22">
        <v>4106</v>
      </c>
      <c r="B11" s="27" t="s">
        <v>691</v>
      </c>
      <c r="C11" s="24">
        <v>60564440</v>
      </c>
      <c r="D11" s="24" t="s">
        <v>203</v>
      </c>
      <c r="E11" s="184">
        <v>892927</v>
      </c>
      <c r="F11" s="184">
        <v>178585.40000000002</v>
      </c>
      <c r="G11" s="184">
        <v>714341.60000000009</v>
      </c>
      <c r="H11" s="184">
        <f>INDEX(Sheet2!E:E,MATCH(Concordance!A11,Sheet2!O:O,0))</f>
        <v>0</v>
      </c>
      <c r="I11" s="184">
        <f>INDEX(Sheet2!F:F,MATCH(Concordance!A11,Sheet2!O:O,0))</f>
        <v>670812</v>
      </c>
      <c r="J11" s="184">
        <f>INDEX(Sheet2!H:H,MATCH(A11,Sheet2!O:O,0))</f>
        <v>670812</v>
      </c>
      <c r="K11" s="184">
        <f>INDEX(Sheet2!I:I,MATCH(A11,Sheet2!O:O,0))</f>
        <v>0</v>
      </c>
      <c r="L11" s="184">
        <f>INDEX(Sheet2!J:J,MATCH(A11,Sheet2!O:O,0))</f>
        <v>222115</v>
      </c>
      <c r="M11" s="184">
        <f>INDEX(Sheet2!L:L,MATCH(A11,Sheet2!O:O,0))</f>
        <v>222115</v>
      </c>
      <c r="O11" s="184">
        <f>INDEX(Sheet3!E:E,MATCH(Concordance!A11,Sheet3!I:I,0))</f>
        <v>396913</v>
      </c>
      <c r="P11" s="184">
        <f>INDEX(Sheet3!H:H,MATCH(A11,Sheet3!I:I,0))</f>
        <v>396913</v>
      </c>
    </row>
    <row r="12" spans="1:16" x14ac:dyDescent="0.25">
      <c r="A12" s="22">
        <v>4109</v>
      </c>
      <c r="B12" s="27" t="s">
        <v>105</v>
      </c>
      <c r="C12" s="24">
        <v>606511327</v>
      </c>
      <c r="D12" s="24" t="s">
        <v>631</v>
      </c>
      <c r="E12" s="184">
        <v>1655362</v>
      </c>
      <c r="F12" s="184">
        <v>331072.40000000002</v>
      </c>
      <c r="G12" s="184">
        <v>1324289.6000000001</v>
      </c>
      <c r="H12" s="184">
        <f>INDEX(Sheet2!E:E,MATCH(Concordance!A12,Sheet2!O:O,0))</f>
        <v>0</v>
      </c>
      <c r="I12" s="184">
        <f>INDEX(Sheet2!F:F,MATCH(Concordance!A12,Sheet2!O:O,0))</f>
        <v>790357.26</v>
      </c>
      <c r="J12" s="184">
        <f>INDEX(Sheet2!H:H,MATCH(A12,Sheet2!O:O,0))</f>
        <v>790357.26</v>
      </c>
      <c r="K12" s="184">
        <f>INDEX(Sheet2!I:I,MATCH(A12,Sheet2!O:O,0))</f>
        <v>0</v>
      </c>
      <c r="L12" s="184">
        <f>INDEX(Sheet2!J:J,MATCH(A12,Sheet2!O:O,0))</f>
        <v>66816.960000000006</v>
      </c>
      <c r="M12" s="184">
        <f>INDEX(Sheet2!L:L,MATCH(A12,Sheet2!O:O,0))</f>
        <v>66816.960000000006</v>
      </c>
      <c r="O12" s="184">
        <f>INDEX(Sheet3!E:E,MATCH(Concordance!A12,Sheet3!I:I,0))</f>
        <v>735822</v>
      </c>
      <c r="P12" s="184">
        <f>INDEX(Sheet3!H:H,MATCH(A12,Sheet3!I:I,0))</f>
        <v>702394.98</v>
      </c>
    </row>
    <row r="13" spans="1:16" x14ac:dyDescent="0.25">
      <c r="A13" s="22">
        <v>4110</v>
      </c>
      <c r="B13" s="27" t="s">
        <v>692</v>
      </c>
      <c r="C13" s="24">
        <v>100041680</v>
      </c>
      <c r="D13" s="24" t="s">
        <v>416</v>
      </c>
      <c r="E13" s="184">
        <v>5136466</v>
      </c>
      <c r="F13" s="184">
        <v>1027293.2000000001</v>
      </c>
      <c r="G13" s="184">
        <v>4109172.8000000003</v>
      </c>
      <c r="H13" s="184">
        <f>INDEX(Sheet2!E:E,MATCH(Concordance!A13,Sheet2!O:O,0))</f>
        <v>0</v>
      </c>
      <c r="I13" s="184">
        <f>INDEX(Sheet2!F:F,MATCH(Concordance!A13,Sheet2!O:O,0))</f>
        <v>1687520.46</v>
      </c>
      <c r="J13" s="184">
        <f>INDEX(Sheet2!H:H,MATCH(A13,Sheet2!O:O,0))</f>
        <v>1687520.46</v>
      </c>
      <c r="K13" s="184">
        <f>INDEX(Sheet2!I:I,MATCH(A13,Sheet2!O:O,0))</f>
        <v>0</v>
      </c>
      <c r="L13" s="184">
        <f>INDEX(Sheet2!J:J,MATCH(A13,Sheet2!O:O,0))</f>
        <v>45849.1</v>
      </c>
      <c r="M13" s="184">
        <f>INDEX(Sheet2!L:L,MATCH(A13,Sheet2!O:O,0))</f>
        <v>45849.1</v>
      </c>
      <c r="O13" s="184">
        <f>INDEX(Sheet3!E:E,MATCH(Concordance!A13,Sheet3!I:I,0))</f>
        <v>2283200</v>
      </c>
      <c r="P13" s="184">
        <f>INDEX(Sheet3!H:H,MATCH(A13,Sheet3!I:I,0))</f>
        <v>2206621.64</v>
      </c>
    </row>
    <row r="14" spans="1:16" x14ac:dyDescent="0.25">
      <c r="A14" s="22">
        <v>5120</v>
      </c>
      <c r="B14" s="27" t="s">
        <v>693</v>
      </c>
      <c r="C14" s="24">
        <v>53518767</v>
      </c>
      <c r="D14" s="24" t="s">
        <v>652</v>
      </c>
      <c r="E14" s="184">
        <v>1868028</v>
      </c>
      <c r="F14" s="184">
        <v>373605.60000000003</v>
      </c>
      <c r="G14" s="184">
        <v>1494422.4000000001</v>
      </c>
      <c r="H14" s="184">
        <f>INDEX(Sheet2!E:E,MATCH(Concordance!A14,Sheet2!O:O,0))</f>
        <v>821889</v>
      </c>
      <c r="I14" s="184">
        <f>INDEX(Sheet2!F:F,MATCH(Concordance!A14,Sheet2!O:O,0))</f>
        <v>184993.73</v>
      </c>
      <c r="J14" s="184">
        <f>INDEX(Sheet2!H:H,MATCH(A14,Sheet2!O:O,0))</f>
        <v>1006882.73</v>
      </c>
      <c r="K14" s="184">
        <f>INDEX(Sheet2!I:I,MATCH(A14,Sheet2!O:O,0))</f>
        <v>0</v>
      </c>
      <c r="L14" s="184">
        <f>INDEX(Sheet2!J:J,MATCH(A14,Sheet2!O:O,0))</f>
        <v>111899.14</v>
      </c>
      <c r="M14" s="184">
        <f>INDEX(Sheet2!L:L,MATCH(A14,Sheet2!O:O,0))</f>
        <v>111899.14</v>
      </c>
      <c r="O14" s="184">
        <f>INDEX(Sheet3!E:E,MATCH(Concordance!A14,Sheet3!I:I,0))</f>
        <v>830353</v>
      </c>
      <c r="P14" s="184">
        <f>INDEX(Sheet3!H:H,MATCH(A14,Sheet3!I:I,0))</f>
        <v>830251</v>
      </c>
    </row>
    <row r="15" spans="1:16" x14ac:dyDescent="0.25">
      <c r="A15" s="22">
        <v>5121</v>
      </c>
      <c r="B15" s="27" t="s">
        <v>694</v>
      </c>
      <c r="C15" s="24">
        <v>39820048</v>
      </c>
      <c r="D15" s="24" t="s">
        <v>581</v>
      </c>
      <c r="E15" s="184">
        <v>1896446</v>
      </c>
      <c r="F15" s="184">
        <v>379289.2</v>
      </c>
      <c r="G15" s="184">
        <v>1517156.8</v>
      </c>
      <c r="H15" s="184">
        <f>INDEX(Sheet2!E:E,MATCH(Concordance!A15,Sheet2!O:O,0))</f>
        <v>455284.91</v>
      </c>
      <c r="I15" s="184">
        <f>INDEX(Sheet2!F:F,MATCH(Concordance!A15,Sheet2!O:O,0))</f>
        <v>375493.3</v>
      </c>
      <c r="J15" s="184">
        <f>INDEX(Sheet2!H:H,MATCH(A15,Sheet2!O:O,0))</f>
        <v>830778.21</v>
      </c>
      <c r="K15" s="184">
        <f>INDEX(Sheet2!I:I,MATCH(A15,Sheet2!O:O,0))</f>
        <v>379289.2</v>
      </c>
      <c r="L15" s="184">
        <f>INDEX(Sheet2!J:J,MATCH(A15,Sheet2!O:O,0))</f>
        <v>0</v>
      </c>
      <c r="M15" s="184">
        <f>INDEX(Sheet2!L:L,MATCH(A15,Sheet2!O:O,0))</f>
        <v>379289.2</v>
      </c>
      <c r="O15" s="184">
        <f>INDEX(Sheet3!E:E,MATCH(Concordance!A15,Sheet3!I:I,0))</f>
        <v>842985</v>
      </c>
      <c r="P15" s="184">
        <f>INDEX(Sheet3!H:H,MATCH(A15,Sheet3!I:I,0))</f>
        <v>842985</v>
      </c>
    </row>
    <row r="16" spans="1:16" x14ac:dyDescent="0.25">
      <c r="A16" s="22">
        <v>5122</v>
      </c>
      <c r="B16" s="27" t="s">
        <v>37</v>
      </c>
      <c r="C16" s="24">
        <v>621538784</v>
      </c>
      <c r="D16" s="24" t="s">
        <v>244</v>
      </c>
      <c r="E16" s="184">
        <v>847432</v>
      </c>
      <c r="F16" s="184">
        <v>169486.40000000002</v>
      </c>
      <c r="G16" s="184">
        <v>677945.60000000009</v>
      </c>
      <c r="H16" s="184">
        <f>INDEX(Sheet2!E:E,MATCH(Concordance!A16,Sheet2!O:O,0))</f>
        <v>225982</v>
      </c>
      <c r="I16" s="184">
        <f>INDEX(Sheet2!F:F,MATCH(Concordance!A16,Sheet2!O:O,0))</f>
        <v>225982</v>
      </c>
      <c r="J16" s="184">
        <f>INDEX(Sheet2!H:H,MATCH(A16,Sheet2!O:O,0))</f>
        <v>451964</v>
      </c>
      <c r="K16" s="184">
        <f>INDEX(Sheet2!I:I,MATCH(A16,Sheet2!O:O,0))</f>
        <v>44300</v>
      </c>
      <c r="L16" s="184">
        <f>INDEX(Sheet2!J:J,MATCH(A16,Sheet2!O:O,0))</f>
        <v>45100</v>
      </c>
      <c r="M16" s="184">
        <f>INDEX(Sheet2!L:L,MATCH(A16,Sheet2!O:O,0))</f>
        <v>89400</v>
      </c>
      <c r="O16" s="184">
        <f>INDEX(Sheet3!E:E,MATCH(Concordance!A16,Sheet3!I:I,0))</f>
        <v>376690</v>
      </c>
      <c r="P16" s="184">
        <f>INDEX(Sheet3!H:H,MATCH(A16,Sheet3!I:I,0))</f>
        <v>376690</v>
      </c>
    </row>
    <row r="17" spans="1:16" x14ac:dyDescent="0.25">
      <c r="A17" s="22">
        <v>5123</v>
      </c>
      <c r="B17" s="27" t="s">
        <v>695</v>
      </c>
      <c r="C17" s="24">
        <v>53191425</v>
      </c>
      <c r="D17" s="24" t="s">
        <v>178</v>
      </c>
      <c r="E17" s="184">
        <v>4365746</v>
      </c>
      <c r="F17" s="184">
        <v>873149.20000000007</v>
      </c>
      <c r="G17" s="184">
        <v>3492596.8000000003</v>
      </c>
      <c r="H17" s="184">
        <f>INDEX(Sheet2!E:E,MATCH(Concordance!A17,Sheet2!O:O,0))</f>
        <v>1907573.63</v>
      </c>
      <c r="I17" s="184">
        <f>INDEX(Sheet2!F:F,MATCH(Concordance!A17,Sheet2!O:O,0))</f>
        <v>1192434.69</v>
      </c>
      <c r="J17" s="184">
        <f>INDEX(Sheet2!H:H,MATCH(A17,Sheet2!O:O,0))</f>
        <v>3100008.32</v>
      </c>
      <c r="K17" s="184">
        <f>INDEX(Sheet2!I:I,MATCH(A17,Sheet2!O:O,0))</f>
        <v>33000</v>
      </c>
      <c r="L17" s="184">
        <f>INDEX(Sheet2!J:J,MATCH(A17,Sheet2!O:O,0))</f>
        <v>873149.2</v>
      </c>
      <c r="M17" s="184">
        <f>INDEX(Sheet2!L:L,MATCH(A17,Sheet2!O:O,0))</f>
        <v>906149.2</v>
      </c>
      <c r="O17" s="184">
        <f>INDEX(Sheet3!E:E,MATCH(Concordance!A17,Sheet3!I:I,0))</f>
        <v>1940609</v>
      </c>
      <c r="P17" s="184">
        <f>INDEX(Sheet3!H:H,MATCH(A17,Sheet3!I:I,0))</f>
        <v>1940609</v>
      </c>
    </row>
    <row r="18" spans="1:16" x14ac:dyDescent="0.25">
      <c r="A18" s="22">
        <v>5124</v>
      </c>
      <c r="B18" s="27" t="s">
        <v>696</v>
      </c>
      <c r="C18" s="24">
        <v>33855479</v>
      </c>
      <c r="D18" s="24" t="s">
        <v>518</v>
      </c>
      <c r="E18" s="184">
        <v>1787178</v>
      </c>
      <c r="F18" s="184">
        <v>357435.60000000003</v>
      </c>
      <c r="G18" s="184">
        <v>1429742.4000000001</v>
      </c>
      <c r="H18" s="184">
        <f>INDEX(Sheet2!E:E,MATCH(Concordance!A18,Sheet2!O:O,0))</f>
        <v>767632.5</v>
      </c>
      <c r="I18" s="184">
        <f>INDEX(Sheet2!F:F,MATCH(Concordance!A18,Sheet2!O:O,0))</f>
        <v>660298.5</v>
      </c>
      <c r="J18" s="184">
        <f>INDEX(Sheet2!H:H,MATCH(A18,Sheet2!O:O,0))</f>
        <v>1427931</v>
      </c>
      <c r="K18" s="184">
        <f>INDEX(Sheet2!I:I,MATCH(A18,Sheet2!O:O,0))</f>
        <v>0</v>
      </c>
      <c r="L18" s="184">
        <f>INDEX(Sheet2!J:J,MATCH(A18,Sheet2!O:O,0))</f>
        <v>234623.2</v>
      </c>
      <c r="M18" s="184">
        <f>INDEX(Sheet2!L:L,MATCH(A18,Sheet2!O:O,0))</f>
        <v>234623.2</v>
      </c>
      <c r="O18" s="184">
        <f>INDEX(Sheet3!E:E,MATCH(Concordance!A18,Sheet3!I:I,0))</f>
        <v>794415</v>
      </c>
      <c r="P18" s="184">
        <f>INDEX(Sheet3!H:H,MATCH(A18,Sheet3!I:I,0))</f>
        <v>794415</v>
      </c>
    </row>
    <row r="19" spans="1:16" x14ac:dyDescent="0.25">
      <c r="A19" s="22">
        <v>5127</v>
      </c>
      <c r="B19" s="27" t="s">
        <v>697</v>
      </c>
      <c r="C19" s="24">
        <v>800159571</v>
      </c>
      <c r="D19" s="24" t="s">
        <v>563</v>
      </c>
      <c r="E19" s="184">
        <v>647356</v>
      </c>
      <c r="F19" s="184">
        <v>129471.20000000001</v>
      </c>
      <c r="G19" s="184">
        <v>517884.80000000005</v>
      </c>
      <c r="H19" s="184">
        <f>INDEX(Sheet2!E:E,MATCH(Concordance!A19,Sheet2!O:O,0))</f>
        <v>199307.72</v>
      </c>
      <c r="I19" s="184">
        <f>INDEX(Sheet2!F:F,MATCH(Concordance!A19,Sheet2!O:O,0))</f>
        <v>221429.12</v>
      </c>
      <c r="J19" s="184">
        <f>INDEX(Sheet2!H:H,MATCH(A19,Sheet2!O:O,0))</f>
        <v>420736.83999999997</v>
      </c>
      <c r="K19" s="184">
        <f>INDEX(Sheet2!I:I,MATCH(A19,Sheet2!O:O,0))</f>
        <v>0</v>
      </c>
      <c r="L19" s="184">
        <f>INDEX(Sheet2!J:J,MATCH(A19,Sheet2!O:O,0))</f>
        <v>43213.7</v>
      </c>
      <c r="M19" s="184">
        <f>INDEX(Sheet2!L:L,MATCH(A19,Sheet2!O:O,0))</f>
        <v>43213.7</v>
      </c>
      <c r="O19" s="184">
        <f>INDEX(Sheet3!E:E,MATCH(Concordance!A19,Sheet3!I:I,0))</f>
        <v>287755</v>
      </c>
      <c r="P19" s="184">
        <f>INDEX(Sheet3!H:H,MATCH(A19,Sheet3!I:I,0))</f>
        <v>287755</v>
      </c>
    </row>
    <row r="20" spans="1:16" x14ac:dyDescent="0.25">
      <c r="A20" s="22">
        <v>5128</v>
      </c>
      <c r="B20" s="27" t="s">
        <v>698</v>
      </c>
      <c r="C20" s="24">
        <v>53393088</v>
      </c>
      <c r="D20" s="24" t="s">
        <v>428</v>
      </c>
      <c r="E20" s="184">
        <v>6063826</v>
      </c>
      <c r="F20" s="184">
        <v>1212765.2</v>
      </c>
      <c r="G20" s="184">
        <v>4851060.8</v>
      </c>
      <c r="H20" s="184">
        <f>INDEX(Sheet2!E:E,MATCH(Concordance!A20,Sheet2!O:O,0))</f>
        <v>3797928.76</v>
      </c>
      <c r="I20" s="184">
        <f>INDEX(Sheet2!F:F,MATCH(Concordance!A20,Sheet2!O:O,0))</f>
        <v>340208.58</v>
      </c>
      <c r="J20" s="184">
        <f>INDEX(Sheet2!H:H,MATCH(A20,Sheet2!O:O,0))</f>
        <v>4138137.34</v>
      </c>
      <c r="K20" s="184">
        <f>INDEX(Sheet2!I:I,MATCH(A20,Sheet2!O:O,0))</f>
        <v>712923.46</v>
      </c>
      <c r="L20" s="184">
        <f>INDEX(Sheet2!J:J,MATCH(A20,Sheet2!O:O,0))</f>
        <v>1212765.2</v>
      </c>
      <c r="M20" s="184">
        <f>INDEX(Sheet2!L:L,MATCH(A20,Sheet2!O:O,0))</f>
        <v>1925688.66</v>
      </c>
      <c r="O20" s="184">
        <f>INDEX(Sheet3!E:E,MATCH(Concordance!A20,Sheet3!I:I,0))</f>
        <v>2695419</v>
      </c>
      <c r="P20" s="184">
        <f>INDEX(Sheet3!H:H,MATCH(A20,Sheet3!I:I,0))</f>
        <v>2695419</v>
      </c>
    </row>
    <row r="21" spans="1:16" x14ac:dyDescent="0.25">
      <c r="A21" s="22">
        <v>6101</v>
      </c>
      <c r="B21" s="27" t="s">
        <v>699</v>
      </c>
      <c r="C21" s="24">
        <v>53525457</v>
      </c>
      <c r="D21" s="24" t="s">
        <v>376</v>
      </c>
      <c r="E21" s="184">
        <v>731188</v>
      </c>
      <c r="F21" s="184">
        <v>146237.6</v>
      </c>
      <c r="G21" s="184">
        <v>584950.4</v>
      </c>
      <c r="H21" s="184">
        <f>INDEX(Sheet2!E:E,MATCH(Concordance!A21,Sheet2!O:O,0))</f>
        <v>13210</v>
      </c>
      <c r="I21" s="184">
        <f>INDEX(Sheet2!F:F,MATCH(Concordance!A21,Sheet2!O:O,0))</f>
        <v>513935.35999999999</v>
      </c>
      <c r="J21" s="184">
        <f>INDEX(Sheet2!H:H,MATCH(A21,Sheet2!O:O,0))</f>
        <v>527145.36</v>
      </c>
      <c r="K21" s="184">
        <f>INDEX(Sheet2!I:I,MATCH(A21,Sheet2!O:O,0))</f>
        <v>50230</v>
      </c>
      <c r="L21" s="184">
        <f>INDEX(Sheet2!J:J,MATCH(A21,Sheet2!O:O,0))</f>
        <v>111826.22</v>
      </c>
      <c r="M21" s="184">
        <f>INDEX(Sheet2!L:L,MATCH(A21,Sheet2!O:O,0))</f>
        <v>162056.22</v>
      </c>
      <c r="O21" s="184">
        <f>INDEX(Sheet3!E:E,MATCH(Concordance!A21,Sheet3!I:I,0))</f>
        <v>325019</v>
      </c>
      <c r="P21" s="184">
        <f>INDEX(Sheet3!H:H,MATCH(A21,Sheet3!I:I,0))</f>
        <v>294616.09999999998</v>
      </c>
    </row>
    <row r="22" spans="1:16" x14ac:dyDescent="0.25">
      <c r="A22" s="22">
        <v>6103</v>
      </c>
      <c r="B22" s="27" t="s">
        <v>700</v>
      </c>
      <c r="C22" s="24">
        <v>105364074</v>
      </c>
      <c r="D22" s="24" t="s">
        <v>276</v>
      </c>
      <c r="E22" s="184">
        <v>583703</v>
      </c>
      <c r="F22" s="184">
        <v>116740.6</v>
      </c>
      <c r="G22" s="184">
        <v>466962.4</v>
      </c>
      <c r="H22" s="184">
        <f>INDEX(Sheet2!E:E,MATCH(Concordance!A22,Sheet2!O:O,0))</f>
        <v>176962.41</v>
      </c>
      <c r="I22" s="184">
        <f>INDEX(Sheet2!F:F,MATCH(Concordance!A22,Sheet2!O:O,0))</f>
        <v>112675.41</v>
      </c>
      <c r="J22" s="184">
        <f>INDEX(Sheet2!H:H,MATCH(A22,Sheet2!O:O,0))</f>
        <v>289637.82</v>
      </c>
      <c r="K22" s="184">
        <f>INDEX(Sheet2!I:I,MATCH(A22,Sheet2!O:O,0))</f>
        <v>11914.51</v>
      </c>
      <c r="L22" s="184">
        <f>INDEX(Sheet2!J:J,MATCH(A22,Sheet2!O:O,0))</f>
        <v>67252.47</v>
      </c>
      <c r="M22" s="184">
        <f>INDEX(Sheet2!L:L,MATCH(A22,Sheet2!O:O,0))</f>
        <v>79166.98</v>
      </c>
      <c r="O22" s="184">
        <f>INDEX(Sheet3!E:E,MATCH(Concordance!A22,Sheet3!I:I,0))</f>
        <v>259461</v>
      </c>
      <c r="P22" s="184">
        <f>INDEX(Sheet3!H:H,MATCH(A22,Sheet3!I:I,0))</f>
        <v>259429</v>
      </c>
    </row>
    <row r="23" spans="1:16" x14ac:dyDescent="0.25">
      <c r="A23" s="22">
        <v>6104</v>
      </c>
      <c r="B23" s="27" t="s">
        <v>701</v>
      </c>
      <c r="C23" s="24">
        <v>100041474</v>
      </c>
      <c r="D23" s="24" t="s">
        <v>362</v>
      </c>
      <c r="E23" s="184">
        <v>2501978</v>
      </c>
      <c r="F23" s="184">
        <v>500395.60000000003</v>
      </c>
      <c r="G23" s="184">
        <v>2001582.4000000001</v>
      </c>
      <c r="H23" s="184">
        <f>INDEX(Sheet2!E:E,MATCH(Concordance!A23,Sheet2!O:O,0))</f>
        <v>1067635.5</v>
      </c>
      <c r="I23" s="184">
        <f>INDEX(Sheet2!F:F,MATCH(Concordance!A23,Sheet2!O:O,0))</f>
        <v>796813.57</v>
      </c>
      <c r="J23" s="184">
        <f>INDEX(Sheet2!H:H,MATCH(A23,Sheet2!O:O,0))</f>
        <v>1864449.0699999998</v>
      </c>
      <c r="K23" s="184">
        <f>INDEX(Sheet2!I:I,MATCH(A23,Sheet2!O:O,0))</f>
        <v>124235.79</v>
      </c>
      <c r="L23" s="184">
        <f>INDEX(Sheet2!J:J,MATCH(A23,Sheet2!O:O,0))</f>
        <v>302392.53000000003</v>
      </c>
      <c r="M23" s="184">
        <f>INDEX(Sheet2!L:L,MATCH(A23,Sheet2!O:O,0))</f>
        <v>426628.32</v>
      </c>
      <c r="O23" s="184">
        <f>INDEX(Sheet3!E:E,MATCH(Concordance!A23,Sheet3!I:I,0))</f>
        <v>1112149</v>
      </c>
      <c r="P23" s="184">
        <f>INDEX(Sheet3!H:H,MATCH(A23,Sheet3!I:I,0))</f>
        <v>1112149</v>
      </c>
    </row>
    <row r="24" spans="1:16" x14ac:dyDescent="0.25">
      <c r="A24" s="22">
        <v>7121</v>
      </c>
      <c r="B24" s="27" t="s">
        <v>59</v>
      </c>
      <c r="C24" s="24">
        <v>100041698</v>
      </c>
      <c r="D24" s="24" t="s">
        <v>418</v>
      </c>
      <c r="E24" s="184">
        <v>384815</v>
      </c>
      <c r="F24" s="184">
        <v>76963</v>
      </c>
      <c r="G24" s="184">
        <v>307852</v>
      </c>
      <c r="H24" s="184">
        <f>INDEX(Sheet2!E:E,MATCH(Concordance!A24,Sheet2!O:O,0))</f>
        <v>201166.27</v>
      </c>
      <c r="I24" s="184">
        <f>INDEX(Sheet2!F:F,MATCH(Concordance!A24,Sheet2!O:O,0))</f>
        <v>0</v>
      </c>
      <c r="J24" s="184">
        <f>INDEX(Sheet2!H:H,MATCH(A24,Sheet2!O:O,0))</f>
        <v>201166.27</v>
      </c>
      <c r="K24" s="184">
        <f>INDEX(Sheet2!I:I,MATCH(A24,Sheet2!O:O,0))</f>
        <v>0</v>
      </c>
      <c r="L24" s="184">
        <f>INDEX(Sheet2!J:J,MATCH(A24,Sheet2!O:O,0))</f>
        <v>57294.16</v>
      </c>
      <c r="M24" s="184">
        <f>INDEX(Sheet2!L:L,MATCH(A24,Sheet2!O:O,0))</f>
        <v>57294.16</v>
      </c>
      <c r="O24" s="184">
        <f>INDEX(Sheet3!E:E,MATCH(Concordance!A24,Sheet3!I:I,0))</f>
        <v>171054</v>
      </c>
      <c r="P24" s="184">
        <f>INDEX(Sheet3!H:H,MATCH(A24,Sheet3!I:I,0))</f>
        <v>171054</v>
      </c>
    </row>
    <row r="25" spans="1:16" x14ac:dyDescent="0.25">
      <c r="A25" s="22">
        <v>7122</v>
      </c>
      <c r="B25" s="27" t="s">
        <v>702</v>
      </c>
      <c r="C25" s="24">
        <v>130717440</v>
      </c>
      <c r="D25" s="24" t="s">
        <v>133</v>
      </c>
      <c r="E25" s="184">
        <v>228063</v>
      </c>
      <c r="F25" s="184">
        <v>45612.600000000006</v>
      </c>
      <c r="G25" s="184">
        <v>182450.40000000002</v>
      </c>
      <c r="H25" s="184">
        <f>INDEX(Sheet2!E:E,MATCH(Concordance!A25,Sheet2!O:O,0))</f>
        <v>0</v>
      </c>
      <c r="I25" s="184">
        <f>INDEX(Sheet2!F:F,MATCH(Concordance!A25,Sheet2!O:O,0))</f>
        <v>0</v>
      </c>
      <c r="J25" s="184">
        <f>INDEX(Sheet2!H:H,MATCH(A25,Sheet2!O:O,0))</f>
        <v>0</v>
      </c>
      <c r="K25" s="184">
        <f>INDEX(Sheet2!I:I,MATCH(A25,Sheet2!O:O,0))</f>
        <v>0</v>
      </c>
      <c r="L25" s="184">
        <f>INDEX(Sheet2!J:J,MATCH(A25,Sheet2!O:O,0))</f>
        <v>48394.1</v>
      </c>
      <c r="M25" s="184">
        <f>INDEX(Sheet2!L:L,MATCH(A25,Sheet2!O:O,0))</f>
        <v>48394.1</v>
      </c>
      <c r="O25" s="184">
        <f>INDEX(Sheet3!E:E,MATCH(Concordance!A25,Sheet3!I:I,0))</f>
        <v>101376</v>
      </c>
      <c r="P25" s="184">
        <f>INDEX(Sheet3!H:H,MATCH(A25,Sheet3!I:I,0))</f>
        <v>101363</v>
      </c>
    </row>
    <row r="26" spans="1:16" x14ac:dyDescent="0.25">
      <c r="A26" s="22">
        <v>7123</v>
      </c>
      <c r="B26" s="27" t="s">
        <v>703</v>
      </c>
      <c r="C26" s="24">
        <v>73070872</v>
      </c>
      <c r="D26" s="24" t="s">
        <v>114</v>
      </c>
      <c r="E26" s="184">
        <v>1134979</v>
      </c>
      <c r="F26" s="184">
        <v>226995.80000000002</v>
      </c>
      <c r="G26" s="184">
        <v>907983.20000000007</v>
      </c>
      <c r="H26" s="184">
        <f>INDEX(Sheet2!E:E,MATCH(Concordance!A26,Sheet2!O:O,0))</f>
        <v>430058.44</v>
      </c>
      <c r="I26" s="184">
        <f>INDEX(Sheet2!F:F,MATCH(Concordance!A26,Sheet2!O:O,0))</f>
        <v>272059.93</v>
      </c>
      <c r="J26" s="184">
        <f>INDEX(Sheet2!H:H,MATCH(A26,Sheet2!O:O,0))</f>
        <v>702118.37</v>
      </c>
      <c r="K26" s="184">
        <f>INDEX(Sheet2!I:I,MATCH(A26,Sheet2!O:O,0))</f>
        <v>52621.15</v>
      </c>
      <c r="L26" s="184">
        <f>INDEX(Sheet2!J:J,MATCH(A26,Sheet2!O:O,0))</f>
        <v>64251.12</v>
      </c>
      <c r="M26" s="184">
        <f>INDEX(Sheet2!L:L,MATCH(A26,Sheet2!O:O,0))</f>
        <v>116872.27</v>
      </c>
      <c r="O26" s="184">
        <f>INDEX(Sheet3!E:E,MATCH(Concordance!A26,Sheet3!I:I,0))</f>
        <v>504507</v>
      </c>
      <c r="P26" s="184">
        <f>INDEX(Sheet3!H:H,MATCH(A26,Sheet3!I:I,0))</f>
        <v>504507</v>
      </c>
    </row>
    <row r="27" spans="1:16" x14ac:dyDescent="0.25">
      <c r="A27" s="22">
        <v>7124</v>
      </c>
      <c r="B27" s="27" t="s">
        <v>704</v>
      </c>
      <c r="C27" s="24">
        <v>69273456</v>
      </c>
      <c r="D27" s="24" t="s">
        <v>528</v>
      </c>
      <c r="E27" s="184">
        <v>627223</v>
      </c>
      <c r="F27" s="184">
        <v>125444.6</v>
      </c>
      <c r="G27" s="184">
        <v>501778.4</v>
      </c>
      <c r="H27" s="184">
        <f>INDEX(Sheet2!E:E,MATCH(Concordance!A27,Sheet2!O:O,0))</f>
        <v>41297.17</v>
      </c>
      <c r="I27" s="184">
        <f>INDEX(Sheet2!F:F,MATCH(Concordance!A27,Sheet2!O:O,0))</f>
        <v>52500</v>
      </c>
      <c r="J27" s="184">
        <f>INDEX(Sheet2!H:H,MATCH(A27,Sheet2!O:O,0))</f>
        <v>93797.17</v>
      </c>
      <c r="K27" s="184">
        <f>INDEX(Sheet2!I:I,MATCH(A27,Sheet2!O:O,0))</f>
        <v>60120.2</v>
      </c>
      <c r="L27" s="184">
        <f>INDEX(Sheet2!J:J,MATCH(A27,Sheet2!O:O,0))</f>
        <v>36081.64</v>
      </c>
      <c r="M27" s="184">
        <f>INDEX(Sheet2!L:L,MATCH(A27,Sheet2!O:O,0))</f>
        <v>96201.84</v>
      </c>
      <c r="O27" s="184">
        <f>INDEX(Sheet3!E:E,MATCH(Concordance!A27,Sheet3!I:I,0))</f>
        <v>278806</v>
      </c>
      <c r="P27" s="184">
        <f>INDEX(Sheet3!H:H,MATCH(A27,Sheet3!I:I,0))</f>
        <v>278806</v>
      </c>
    </row>
    <row r="28" spans="1:16" x14ac:dyDescent="0.25">
      <c r="A28" s="22">
        <v>7125</v>
      </c>
      <c r="B28" s="27" t="s">
        <v>705</v>
      </c>
      <c r="C28" s="24">
        <v>159602861</v>
      </c>
      <c r="D28" s="24" t="s">
        <v>319</v>
      </c>
      <c r="E28" s="184">
        <v>256102</v>
      </c>
      <c r="F28" s="184">
        <v>51220.4</v>
      </c>
      <c r="G28" s="184">
        <v>204881.6</v>
      </c>
      <c r="H28" s="184">
        <f>INDEX(Sheet2!E:E,MATCH(Concordance!A28,Sheet2!O:O,0))</f>
        <v>194765.94</v>
      </c>
      <c r="I28" s="184">
        <f>INDEX(Sheet2!F:F,MATCH(Concordance!A28,Sheet2!O:O,0))</f>
        <v>10115.66</v>
      </c>
      <c r="J28" s="184">
        <f>INDEX(Sheet2!H:H,MATCH(A28,Sheet2!O:O,0))</f>
        <v>204881.6</v>
      </c>
      <c r="K28" s="184">
        <f>INDEX(Sheet2!I:I,MATCH(A28,Sheet2!O:O,0))</f>
        <v>1295</v>
      </c>
      <c r="L28" s="184">
        <f>INDEX(Sheet2!J:J,MATCH(A28,Sheet2!O:O,0))</f>
        <v>49923.35</v>
      </c>
      <c r="M28" s="184">
        <f>INDEX(Sheet2!L:L,MATCH(A28,Sheet2!O:O,0))</f>
        <v>51218.35</v>
      </c>
      <c r="O28" s="184">
        <f>INDEX(Sheet3!E:E,MATCH(Concordance!A28,Sheet3!I:I,0))</f>
        <v>113839</v>
      </c>
      <c r="P28" s="184">
        <f>INDEX(Sheet3!H:H,MATCH(A28,Sheet3!I:I,0))</f>
        <v>113826</v>
      </c>
    </row>
    <row r="29" spans="1:16" x14ac:dyDescent="0.25">
      <c r="A29" s="22">
        <v>7126</v>
      </c>
      <c r="B29" s="27" t="s">
        <v>706</v>
      </c>
      <c r="C29" s="24">
        <v>193007945</v>
      </c>
      <c r="D29" s="24" t="s">
        <v>317</v>
      </c>
      <c r="E29" s="184">
        <v>268949</v>
      </c>
      <c r="F29" s="184">
        <v>53789.8</v>
      </c>
      <c r="G29" s="184">
        <v>215159.2</v>
      </c>
      <c r="H29" s="184">
        <f>INDEX(Sheet2!E:E,MATCH(Concordance!A29,Sheet2!O:O,0))</f>
        <v>0</v>
      </c>
      <c r="I29" s="184">
        <f>INDEX(Sheet2!F:F,MATCH(Concordance!A29,Sheet2!O:O,0))</f>
        <v>14071.54</v>
      </c>
      <c r="J29" s="184">
        <f>INDEX(Sheet2!H:H,MATCH(A29,Sheet2!O:O,0))</f>
        <v>14071.54</v>
      </c>
      <c r="K29" s="184">
        <f>INDEX(Sheet2!I:I,MATCH(A29,Sheet2!O:O,0))</f>
        <v>0</v>
      </c>
      <c r="L29" s="184">
        <f>INDEX(Sheet2!J:J,MATCH(A29,Sheet2!O:O,0))</f>
        <v>38082</v>
      </c>
      <c r="M29" s="184">
        <f>INDEX(Sheet2!L:L,MATCH(A29,Sheet2!O:O,0))</f>
        <v>38082</v>
      </c>
      <c r="O29" s="184">
        <f>INDEX(Sheet3!E:E,MATCH(Concordance!A29,Sheet3!I:I,0))</f>
        <v>119550</v>
      </c>
      <c r="P29" s="184">
        <f>INDEX(Sheet3!H:H,MATCH(A29,Sheet3!I:I,0))</f>
        <v>119550</v>
      </c>
    </row>
    <row r="30" spans="1:16" x14ac:dyDescent="0.25">
      <c r="A30" s="22">
        <v>7129</v>
      </c>
      <c r="B30" s="27" t="s">
        <v>707</v>
      </c>
      <c r="C30" s="24">
        <v>100040740</v>
      </c>
      <c r="D30" s="24" t="s">
        <v>164</v>
      </c>
      <c r="E30" s="184">
        <v>2332990</v>
      </c>
      <c r="F30" s="184">
        <v>466598</v>
      </c>
      <c r="G30" s="184">
        <v>1866392</v>
      </c>
      <c r="H30" s="184">
        <f>INDEX(Sheet2!E:E,MATCH(Concordance!A30,Sheet2!O:O,0))</f>
        <v>0</v>
      </c>
      <c r="I30" s="184">
        <f>INDEX(Sheet2!F:F,MATCH(Concordance!A30,Sheet2!O:O,0))</f>
        <v>0</v>
      </c>
      <c r="J30" s="184">
        <f>INDEX(Sheet2!H:H,MATCH(A30,Sheet2!O:O,0))</f>
        <v>0</v>
      </c>
      <c r="K30" s="184">
        <f>INDEX(Sheet2!I:I,MATCH(A30,Sheet2!O:O,0))</f>
        <v>0</v>
      </c>
      <c r="L30" s="184">
        <f>INDEX(Sheet2!J:J,MATCH(A30,Sheet2!O:O,0))</f>
        <v>0</v>
      </c>
      <c r="M30" s="184">
        <f>INDEX(Sheet2!L:L,MATCH(A30,Sheet2!O:O,0))</f>
        <v>0</v>
      </c>
      <c r="O30" s="184">
        <f>INDEX(Sheet3!E:E,MATCH(Concordance!A30,Sheet3!I:I,0))</f>
        <v>1037033</v>
      </c>
      <c r="P30" s="184">
        <f>INDEX(Sheet3!H:H,MATCH(A30,Sheet3!I:I,0))</f>
        <v>1037033</v>
      </c>
    </row>
    <row r="31" spans="1:16" s="228" customFormat="1" x14ac:dyDescent="0.25">
      <c r="A31" s="224">
        <v>8106</v>
      </c>
      <c r="B31" s="225" t="s">
        <v>708</v>
      </c>
      <c r="C31" s="226">
        <v>798969353</v>
      </c>
      <c r="D31" s="226" t="s">
        <v>380</v>
      </c>
      <c r="E31" s="227">
        <v>1498292</v>
      </c>
      <c r="F31" s="227">
        <v>299658.40000000002</v>
      </c>
      <c r="G31" s="227">
        <v>1198633.6000000001</v>
      </c>
      <c r="H31" s="184">
        <f>INDEX(Sheet2!E:E,MATCH(Concordance!A31,Sheet2!O:O,0))</f>
        <v>0</v>
      </c>
      <c r="I31" s="184">
        <f>INDEX(Sheet2!F:F,MATCH(Concordance!A31,Sheet2!O:O,0))</f>
        <v>1198623.6000000001</v>
      </c>
      <c r="J31" s="184">
        <f>INDEX(Sheet2!H:H,MATCH(A31,Sheet2!O:O,0))</f>
        <v>1198623.6000000001</v>
      </c>
      <c r="K31" s="184">
        <f>INDEX(Sheet2!I:I,MATCH(A31,Sheet2!O:O,0))</f>
        <v>0</v>
      </c>
      <c r="L31" s="184">
        <f>INDEX(Sheet2!J:J,MATCH(A31,Sheet2!O:O,0))</f>
        <v>299658.40000000002</v>
      </c>
      <c r="M31" s="184">
        <f>INDEX(Sheet2!L:L,MATCH(A31,Sheet2!O:O,0))</f>
        <v>299658.40000000002</v>
      </c>
      <c r="N31" s="229"/>
      <c r="O31" s="184">
        <f>INDEX(Sheet3!E:E,MATCH(Concordance!A31,Sheet3!I:I,0))</f>
        <v>666003</v>
      </c>
      <c r="P31" s="184">
        <f>INDEX(Sheet3!H:H,MATCH(A31,Sheet3!I:I,0))</f>
        <v>365921</v>
      </c>
    </row>
    <row r="32" spans="1:16" x14ac:dyDescent="0.25">
      <c r="A32" s="22">
        <v>8107</v>
      </c>
      <c r="B32" s="27" t="s">
        <v>709</v>
      </c>
      <c r="C32" s="24">
        <v>7840184</v>
      </c>
      <c r="D32" s="24" t="s">
        <v>636</v>
      </c>
      <c r="E32" s="184">
        <v>4535346</v>
      </c>
      <c r="F32" s="184">
        <v>907069.20000000007</v>
      </c>
      <c r="G32" s="184">
        <v>3628276.8000000003</v>
      </c>
      <c r="H32" s="184">
        <f>INDEX(Sheet2!E:E,MATCH(Concordance!A32,Sheet2!O:O,0))</f>
        <v>1192325.25</v>
      </c>
      <c r="I32" s="184">
        <f>INDEX(Sheet2!F:F,MATCH(Concordance!A32,Sheet2!O:O,0))</f>
        <v>1088250.53</v>
      </c>
      <c r="J32" s="184">
        <f>INDEX(Sheet2!H:H,MATCH(A32,Sheet2!O:O,0))</f>
        <v>2280575.7800000003</v>
      </c>
      <c r="K32" s="184">
        <f>INDEX(Sheet2!I:I,MATCH(A32,Sheet2!O:O,0))</f>
        <v>214139.06</v>
      </c>
      <c r="L32" s="184">
        <f>INDEX(Sheet2!J:J,MATCH(A32,Sheet2!O:O,0))</f>
        <v>380619.09</v>
      </c>
      <c r="M32" s="184">
        <f>INDEX(Sheet2!L:L,MATCH(A32,Sheet2!O:O,0))</f>
        <v>594758.15</v>
      </c>
      <c r="O32" s="184">
        <f>INDEX(Sheet3!E:E,MATCH(Concordance!A32,Sheet3!I:I,0))</f>
        <v>2015997</v>
      </c>
      <c r="P32" s="184">
        <f>INDEX(Sheet3!H:H,MATCH(A32,Sheet3!I:I,0))</f>
        <v>2015997</v>
      </c>
    </row>
    <row r="33" spans="1:16" x14ac:dyDescent="0.25">
      <c r="A33" s="22">
        <v>8111</v>
      </c>
      <c r="B33" s="27" t="s">
        <v>710</v>
      </c>
      <c r="C33" s="24">
        <v>100653849</v>
      </c>
      <c r="D33" s="24" t="s">
        <v>199</v>
      </c>
      <c r="E33" s="184">
        <v>2067279</v>
      </c>
      <c r="F33" s="184">
        <v>413455.80000000005</v>
      </c>
      <c r="G33" s="184">
        <v>1653823.2000000002</v>
      </c>
      <c r="H33" s="184">
        <f>INDEX(Sheet2!E:E,MATCH(Concordance!A33,Sheet2!O:O,0))</f>
        <v>500000</v>
      </c>
      <c r="I33" s="184">
        <f>INDEX(Sheet2!F:F,MATCH(Concordance!A33,Sheet2!O:O,0))</f>
        <v>276780.28000000003</v>
      </c>
      <c r="J33" s="184">
        <f>INDEX(Sheet2!H:H,MATCH(A33,Sheet2!O:O,0))</f>
        <v>776780.28</v>
      </c>
      <c r="K33" s="184">
        <f>INDEX(Sheet2!I:I,MATCH(A33,Sheet2!O:O,0))</f>
        <v>0</v>
      </c>
      <c r="L33" s="184">
        <f>INDEX(Sheet2!J:J,MATCH(A33,Sheet2!O:O,0))</f>
        <v>170908.2</v>
      </c>
      <c r="M33" s="184">
        <f>INDEX(Sheet2!L:L,MATCH(A33,Sheet2!O:O,0))</f>
        <v>170908.2</v>
      </c>
      <c r="O33" s="184">
        <f>INDEX(Sheet3!E:E,MATCH(Concordance!A33,Sheet3!I:I,0))</f>
        <v>918922</v>
      </c>
      <c r="P33" s="184">
        <f>INDEX(Sheet3!H:H,MATCH(A33,Sheet3!I:I,0))</f>
        <v>918922</v>
      </c>
    </row>
    <row r="34" spans="1:16" x14ac:dyDescent="0.25">
      <c r="A34" s="22">
        <v>9077</v>
      </c>
      <c r="B34" s="27" t="s">
        <v>711</v>
      </c>
      <c r="C34" s="24">
        <v>193454352</v>
      </c>
      <c r="D34" s="24" t="s">
        <v>412</v>
      </c>
      <c r="E34" s="184">
        <v>888705</v>
      </c>
      <c r="F34" s="184">
        <v>177741</v>
      </c>
      <c r="G34" s="184">
        <v>710964</v>
      </c>
      <c r="H34" s="184">
        <f>INDEX(Sheet2!E:E,MATCH(Concordance!A34,Sheet2!O:O,0))</f>
        <v>706554</v>
      </c>
      <c r="I34" s="184">
        <f>INDEX(Sheet2!F:F,MATCH(Concordance!A34,Sheet2!O:O,0))</f>
        <v>0</v>
      </c>
      <c r="J34" s="184">
        <f>INDEX(Sheet2!H:H,MATCH(A34,Sheet2!O:O,0))</f>
        <v>706554</v>
      </c>
      <c r="K34" s="184">
        <f>INDEX(Sheet2!I:I,MATCH(A34,Sheet2!O:O,0))</f>
        <v>182151</v>
      </c>
      <c r="L34" s="184">
        <f>INDEX(Sheet2!J:J,MATCH(A34,Sheet2!O:O,0))</f>
        <v>0</v>
      </c>
      <c r="M34" s="184">
        <f>INDEX(Sheet2!L:L,MATCH(A34,Sheet2!O:O,0))</f>
        <v>182151</v>
      </c>
      <c r="O34" s="184">
        <f>INDEX(Sheet3!E:E,MATCH(Concordance!A34,Sheet3!I:I,0))</f>
        <v>395036</v>
      </c>
      <c r="P34" s="184">
        <f>INDEX(Sheet3!H:H,MATCH(A34,Sheet3!I:I,0))</f>
        <v>394988</v>
      </c>
    </row>
    <row r="35" spans="1:16" x14ac:dyDescent="0.25">
      <c r="A35" s="22">
        <v>9078</v>
      </c>
      <c r="B35" s="27" t="s">
        <v>54</v>
      </c>
      <c r="C35" s="24">
        <v>100654409</v>
      </c>
      <c r="D35" s="24" t="s">
        <v>372</v>
      </c>
      <c r="E35" s="184">
        <v>124786</v>
      </c>
      <c r="F35" s="184">
        <v>24957.200000000001</v>
      </c>
      <c r="G35" s="184">
        <v>99828.800000000003</v>
      </c>
      <c r="H35" s="184">
        <f>INDEX(Sheet2!E:E,MATCH(Concordance!A35,Sheet2!O:O,0))</f>
        <v>0</v>
      </c>
      <c r="I35" s="184">
        <f>INDEX(Sheet2!F:F,MATCH(Concordance!A35,Sheet2!O:O,0))</f>
        <v>27098.33</v>
      </c>
      <c r="J35" s="184">
        <f>INDEX(Sheet2!H:H,MATCH(A35,Sheet2!O:O,0))</f>
        <v>27098.33</v>
      </c>
      <c r="K35" s="184">
        <f>INDEX(Sheet2!I:I,MATCH(A35,Sheet2!O:O,0))</f>
        <v>0</v>
      </c>
      <c r="L35" s="184">
        <f>INDEX(Sheet2!J:J,MATCH(A35,Sheet2!O:O,0))</f>
        <v>35294.67</v>
      </c>
      <c r="M35" s="184">
        <f>INDEX(Sheet2!L:L,MATCH(A35,Sheet2!O:O,0))</f>
        <v>35294.67</v>
      </c>
      <c r="O35" s="184">
        <f>INDEX(Sheet3!E:E,MATCH(Concordance!A35,Sheet3!I:I,0))</f>
        <v>55469</v>
      </c>
      <c r="P35" s="184">
        <f>INDEX(Sheet3!H:H,MATCH(A35,Sheet3!I:I,0))</f>
        <v>55469</v>
      </c>
    </row>
    <row r="36" spans="1:16" x14ac:dyDescent="0.25">
      <c r="A36" s="22">
        <v>9079</v>
      </c>
      <c r="B36" s="27" t="s">
        <v>712</v>
      </c>
      <c r="C36" s="24">
        <v>2199750</v>
      </c>
      <c r="D36" s="24" t="s">
        <v>662</v>
      </c>
      <c r="E36" s="184">
        <v>548559</v>
      </c>
      <c r="F36" s="184">
        <v>109711.8</v>
      </c>
      <c r="G36" s="184">
        <v>438847.2</v>
      </c>
      <c r="H36" s="184">
        <f>INDEX(Sheet2!E:E,MATCH(Concordance!A36,Sheet2!O:O,0))</f>
        <v>0</v>
      </c>
      <c r="I36" s="184">
        <f>INDEX(Sheet2!F:F,MATCH(Concordance!A36,Sheet2!O:O,0))</f>
        <v>0</v>
      </c>
      <c r="J36" s="184">
        <f>INDEX(Sheet2!H:H,MATCH(A36,Sheet2!O:O,0))</f>
        <v>0</v>
      </c>
      <c r="K36" s="184">
        <f>INDEX(Sheet2!I:I,MATCH(A36,Sheet2!O:O,0))</f>
        <v>548559</v>
      </c>
      <c r="L36" s="184">
        <f>INDEX(Sheet2!J:J,MATCH(A36,Sheet2!O:O,0))</f>
        <v>0</v>
      </c>
      <c r="M36" s="184">
        <f>INDEX(Sheet2!L:L,MATCH(A36,Sheet2!O:O,0))</f>
        <v>548559</v>
      </c>
      <c r="O36" s="184">
        <f>INDEX(Sheet3!E:E,MATCH(Concordance!A36,Sheet3!I:I,0))</f>
        <v>243839</v>
      </c>
      <c r="P36" s="184">
        <f>INDEX(Sheet3!H:H,MATCH(A36,Sheet3!I:I,0))</f>
        <v>243809</v>
      </c>
    </row>
    <row r="37" spans="1:16" x14ac:dyDescent="0.25">
      <c r="A37" s="22">
        <v>9080</v>
      </c>
      <c r="B37" s="27" t="s">
        <v>713</v>
      </c>
      <c r="C37" s="24">
        <v>178469409</v>
      </c>
      <c r="D37" s="24" t="s">
        <v>659</v>
      </c>
      <c r="E37" s="184">
        <v>2595176</v>
      </c>
      <c r="F37" s="184">
        <v>519035.2</v>
      </c>
      <c r="G37" s="184">
        <v>2076140.8</v>
      </c>
      <c r="H37" s="184">
        <f>INDEX(Sheet2!E:E,MATCH(Concordance!A37,Sheet2!O:O,0))</f>
        <v>696529.02</v>
      </c>
      <c r="I37" s="184">
        <f>INDEX(Sheet2!F:F,MATCH(Concordance!A37,Sheet2!O:O,0))</f>
        <v>373213.54</v>
      </c>
      <c r="J37" s="184">
        <f>INDEX(Sheet2!H:H,MATCH(A37,Sheet2!O:O,0))</f>
        <v>1069742.56</v>
      </c>
      <c r="K37" s="184">
        <f>INDEX(Sheet2!I:I,MATCH(A37,Sheet2!O:O,0))</f>
        <v>289154.18</v>
      </c>
      <c r="L37" s="184">
        <f>INDEX(Sheet2!J:J,MATCH(A37,Sheet2!O:O,0))</f>
        <v>169074.96</v>
      </c>
      <c r="M37" s="184">
        <f>INDEX(Sheet2!L:L,MATCH(A37,Sheet2!O:O,0))</f>
        <v>458229.14</v>
      </c>
      <c r="O37" s="184">
        <f>INDEX(Sheet3!E:E,MATCH(Concordance!A37,Sheet3!I:I,0))</f>
        <v>1153576</v>
      </c>
      <c r="P37" s="184">
        <f>INDEX(Sheet3!H:H,MATCH(A37,Sheet3!I:I,0))</f>
        <v>1153576</v>
      </c>
    </row>
    <row r="38" spans="1:16" x14ac:dyDescent="0.25">
      <c r="A38" s="22">
        <v>10087</v>
      </c>
      <c r="B38" s="27" t="s">
        <v>90</v>
      </c>
      <c r="C38" s="24">
        <v>800490380</v>
      </c>
      <c r="D38" s="24" t="s">
        <v>577</v>
      </c>
      <c r="E38" s="184">
        <v>1122034</v>
      </c>
      <c r="F38" s="184">
        <v>224406.80000000002</v>
      </c>
      <c r="G38" s="184">
        <v>897627.20000000007</v>
      </c>
      <c r="H38" s="184">
        <f>INDEX(Sheet2!E:E,MATCH(Concordance!A38,Sheet2!O:O,0))</f>
        <v>0</v>
      </c>
      <c r="I38" s="184">
        <f>INDEX(Sheet2!F:F,MATCH(Concordance!A38,Sheet2!O:O,0))</f>
        <v>0</v>
      </c>
      <c r="J38" s="184">
        <f>INDEX(Sheet2!H:H,MATCH(A38,Sheet2!O:O,0))</f>
        <v>0</v>
      </c>
      <c r="K38" s="184">
        <f>INDEX(Sheet2!I:I,MATCH(A38,Sheet2!O:O,0))</f>
        <v>0</v>
      </c>
      <c r="L38" s="184">
        <f>INDEX(Sheet2!J:J,MATCH(A38,Sheet2!O:O,0))</f>
        <v>1122034</v>
      </c>
      <c r="M38" s="184">
        <f>INDEX(Sheet2!L:L,MATCH(A38,Sheet2!O:O,0))</f>
        <v>1122034</v>
      </c>
      <c r="O38" s="184">
        <f>INDEX(Sheet3!E:E,MATCH(Concordance!A38,Sheet3!I:I,0))</f>
        <v>498753</v>
      </c>
      <c r="P38" s="184">
        <f>INDEX(Sheet3!H:H,MATCH(A38,Sheet3!I:I,0))</f>
        <v>498753</v>
      </c>
    </row>
    <row r="39" spans="1:16" x14ac:dyDescent="0.25">
      <c r="A39" s="22">
        <v>10089</v>
      </c>
      <c r="B39" s="27" t="s">
        <v>714</v>
      </c>
      <c r="C39" s="24">
        <v>830648965</v>
      </c>
      <c r="D39" s="24" t="s">
        <v>290</v>
      </c>
      <c r="E39" s="184">
        <v>2121830</v>
      </c>
      <c r="F39" s="184">
        <v>424366</v>
      </c>
      <c r="G39" s="184">
        <v>1697464</v>
      </c>
      <c r="H39" s="184">
        <f>INDEX(Sheet2!E:E,MATCH(Concordance!A39,Sheet2!O:O,0))</f>
        <v>707276.67</v>
      </c>
      <c r="I39" s="184">
        <f>INDEX(Sheet2!F:F,MATCH(Concordance!A39,Sheet2!O:O,0))</f>
        <v>654992.98</v>
      </c>
      <c r="J39" s="184">
        <f>INDEX(Sheet2!H:H,MATCH(A39,Sheet2!O:O,0))</f>
        <v>1362269.65</v>
      </c>
      <c r="K39" s="184">
        <f>INDEX(Sheet2!I:I,MATCH(A39,Sheet2!O:O,0))</f>
        <v>0</v>
      </c>
      <c r="L39" s="184">
        <f>INDEX(Sheet2!J:J,MATCH(A39,Sheet2!O:O,0))</f>
        <v>103982.47</v>
      </c>
      <c r="M39" s="184">
        <f>INDEX(Sheet2!L:L,MATCH(A39,Sheet2!O:O,0))</f>
        <v>103982.47</v>
      </c>
      <c r="O39" s="184">
        <f>INDEX(Sheet3!E:E,MATCH(Concordance!A39,Sheet3!I:I,0))</f>
        <v>943170</v>
      </c>
      <c r="P39" s="184">
        <f>INDEX(Sheet3!H:H,MATCH(A39,Sheet3!I:I,0))</f>
        <v>943170</v>
      </c>
    </row>
    <row r="40" spans="1:16" x14ac:dyDescent="0.25">
      <c r="A40" s="22">
        <v>10090</v>
      </c>
      <c r="B40" s="27" t="s">
        <v>715</v>
      </c>
      <c r="C40" s="24">
        <v>53369005</v>
      </c>
      <c r="D40" s="24" t="s">
        <v>604</v>
      </c>
      <c r="E40" s="184">
        <v>1794903</v>
      </c>
      <c r="F40" s="184">
        <v>358980.60000000003</v>
      </c>
      <c r="G40" s="184">
        <v>1435922.4000000001</v>
      </c>
      <c r="H40" s="184">
        <f>INDEX(Sheet2!E:E,MATCH(Concordance!A40,Sheet2!O:O,0))</f>
        <v>0</v>
      </c>
      <c r="I40" s="184">
        <f>INDEX(Sheet2!F:F,MATCH(Concordance!A40,Sheet2!O:O,0))</f>
        <v>1435903</v>
      </c>
      <c r="J40" s="184">
        <f>INDEX(Sheet2!H:H,MATCH(A40,Sheet2!O:O,0))</f>
        <v>1435903</v>
      </c>
      <c r="K40" s="184">
        <f>INDEX(Sheet2!I:I,MATCH(A40,Sheet2!O:O,0))</f>
        <v>0</v>
      </c>
      <c r="L40" s="184">
        <f>INDEX(Sheet2!J:J,MATCH(A40,Sheet2!O:O,0))</f>
        <v>85757.46</v>
      </c>
      <c r="M40" s="184">
        <f>INDEX(Sheet2!L:L,MATCH(A40,Sheet2!O:O,0))</f>
        <v>85757.46</v>
      </c>
      <c r="O40" s="184">
        <f>INDEX(Sheet3!E:E,MATCH(Concordance!A40,Sheet3!I:I,0))</f>
        <v>797848</v>
      </c>
      <c r="P40" s="184">
        <f>INDEX(Sheet3!H:H,MATCH(A40,Sheet3!I:I,0))</f>
        <v>797848</v>
      </c>
    </row>
    <row r="41" spans="1:16" x14ac:dyDescent="0.25">
      <c r="A41" s="22">
        <v>10091</v>
      </c>
      <c r="B41" s="27" t="s">
        <v>716</v>
      </c>
      <c r="C41" s="24">
        <v>11998846</v>
      </c>
      <c r="D41" s="24" t="s">
        <v>182</v>
      </c>
      <c r="E41" s="184">
        <v>1818471</v>
      </c>
      <c r="F41" s="184">
        <v>363694.2</v>
      </c>
      <c r="G41" s="184">
        <v>1454776.8</v>
      </c>
      <c r="H41" s="184">
        <f>INDEX(Sheet2!E:E,MATCH(Concordance!A41,Sheet2!O:O,0))</f>
        <v>0</v>
      </c>
      <c r="I41" s="184">
        <f>INDEX(Sheet2!F:F,MATCH(Concordance!A41,Sheet2!O:O,0))</f>
        <v>1006626.75</v>
      </c>
      <c r="J41" s="184">
        <f>INDEX(Sheet2!H:H,MATCH(A41,Sheet2!O:O,0))</f>
        <v>1006626.75</v>
      </c>
      <c r="K41" s="184">
        <f>INDEX(Sheet2!I:I,MATCH(A41,Sheet2!O:O,0))</f>
        <v>0</v>
      </c>
      <c r="L41" s="184">
        <f>INDEX(Sheet2!J:J,MATCH(A41,Sheet2!O:O,0))</f>
        <v>169143.44</v>
      </c>
      <c r="M41" s="184">
        <f>INDEX(Sheet2!L:L,MATCH(A41,Sheet2!O:O,0))</f>
        <v>169143.44</v>
      </c>
      <c r="O41" s="184">
        <f>INDEX(Sheet3!E:E,MATCH(Concordance!A41,Sheet3!I:I,0))</f>
        <v>808325</v>
      </c>
      <c r="P41" s="184">
        <f>INDEX(Sheet3!H:H,MATCH(A41,Sheet3!I:I,0))</f>
        <v>808325</v>
      </c>
    </row>
    <row r="42" spans="1:16" x14ac:dyDescent="0.25">
      <c r="A42" s="22">
        <v>10092</v>
      </c>
      <c r="B42" s="27" t="s">
        <v>717</v>
      </c>
      <c r="C42" s="24">
        <v>11350600</v>
      </c>
      <c r="D42" s="24" t="s">
        <v>296</v>
      </c>
      <c r="E42" s="184">
        <v>720391</v>
      </c>
      <c r="F42" s="184">
        <v>144078.20000000001</v>
      </c>
      <c r="G42" s="184">
        <v>576312.80000000005</v>
      </c>
      <c r="H42" s="184">
        <f>INDEX(Sheet2!E:E,MATCH(Concordance!A42,Sheet2!O:O,0))</f>
        <v>569633</v>
      </c>
      <c r="I42" s="184">
        <f>INDEX(Sheet2!F:F,MATCH(Concordance!A42,Sheet2!O:O,0))</f>
        <v>6679.8</v>
      </c>
      <c r="J42" s="184">
        <f>INDEX(Sheet2!H:H,MATCH(A42,Sheet2!O:O,0))</f>
        <v>576312.80000000005</v>
      </c>
      <c r="K42" s="184">
        <f>INDEX(Sheet2!I:I,MATCH(A42,Sheet2!O:O,0))</f>
        <v>0</v>
      </c>
      <c r="L42" s="184">
        <f>INDEX(Sheet2!J:J,MATCH(A42,Sheet2!O:O,0))</f>
        <v>144078.20000000001</v>
      </c>
      <c r="M42" s="184">
        <f>INDEX(Sheet2!L:L,MATCH(A42,Sheet2!O:O,0))</f>
        <v>144078.20000000001</v>
      </c>
      <c r="O42" s="184">
        <f>INDEX(Sheet3!E:E,MATCH(Concordance!A42,Sheet3!I:I,0))</f>
        <v>320220</v>
      </c>
      <c r="P42" s="184">
        <f>INDEX(Sheet3!H:H,MATCH(A42,Sheet3!I:I,0))</f>
        <v>0</v>
      </c>
    </row>
    <row r="43" spans="1:16" x14ac:dyDescent="0.25">
      <c r="A43" s="22">
        <v>10093</v>
      </c>
      <c r="B43" s="27" t="s">
        <v>718</v>
      </c>
      <c r="C43" s="24">
        <v>159259035</v>
      </c>
      <c r="D43" s="24" t="s">
        <v>202</v>
      </c>
      <c r="E43" s="184">
        <v>23883215</v>
      </c>
      <c r="F43" s="184">
        <v>4776643</v>
      </c>
      <c r="G43" s="184">
        <v>19106572</v>
      </c>
      <c r="H43" s="184">
        <f>INDEX(Sheet2!E:E,MATCH(Concordance!A43,Sheet2!O:O,0))</f>
        <v>0</v>
      </c>
      <c r="I43" s="184">
        <f>INDEX(Sheet2!F:F,MATCH(Concordance!A43,Sheet2!O:O,0))</f>
        <v>8915016.6400000006</v>
      </c>
      <c r="J43" s="184">
        <f>INDEX(Sheet2!H:H,MATCH(A43,Sheet2!O:O,0))</f>
        <v>8915016.6400000006</v>
      </c>
      <c r="K43" s="184">
        <f>INDEX(Sheet2!I:I,MATCH(A43,Sheet2!O:O,0))</f>
        <v>0</v>
      </c>
      <c r="L43" s="184">
        <f>INDEX(Sheet2!J:J,MATCH(A43,Sheet2!O:O,0))</f>
        <v>1658562.41</v>
      </c>
      <c r="M43" s="184">
        <f>INDEX(Sheet2!L:L,MATCH(A43,Sheet2!O:O,0))</f>
        <v>1658562.41</v>
      </c>
      <c r="O43" s="184">
        <f>INDEX(Sheet3!E:E,MATCH(Concordance!A43,Sheet3!I:I,0))</f>
        <v>10616277</v>
      </c>
      <c r="P43" s="184">
        <f>INDEX(Sheet3!H:H,MATCH(A43,Sheet3!I:I,0))</f>
        <v>10616277</v>
      </c>
    </row>
    <row r="44" spans="1:16" x14ac:dyDescent="0.25">
      <c r="A44" s="22">
        <v>11076</v>
      </c>
      <c r="B44" s="27" t="s">
        <v>719</v>
      </c>
      <c r="C44" s="24">
        <v>73035040</v>
      </c>
      <c r="D44" s="24" t="s">
        <v>233</v>
      </c>
      <c r="E44" s="184">
        <v>575464</v>
      </c>
      <c r="F44" s="184">
        <v>115092.8</v>
      </c>
      <c r="G44" s="184">
        <v>460371.20000000001</v>
      </c>
      <c r="H44" s="184">
        <f>INDEX(Sheet2!E:E,MATCH(Concordance!A44,Sheet2!O:O,0))</f>
        <v>159942</v>
      </c>
      <c r="I44" s="184">
        <f>INDEX(Sheet2!F:F,MATCH(Concordance!A44,Sheet2!O:O,0))</f>
        <v>300429.2</v>
      </c>
      <c r="J44" s="184">
        <f>INDEX(Sheet2!H:H,MATCH(A44,Sheet2!O:O,0))</f>
        <v>460371.20000000001</v>
      </c>
      <c r="K44" s="184">
        <f>INDEX(Sheet2!I:I,MATCH(A44,Sheet2!O:O,0))</f>
        <v>0</v>
      </c>
      <c r="L44" s="184">
        <f>INDEX(Sheet2!J:J,MATCH(A44,Sheet2!O:O,0))</f>
        <v>63566.400000000001</v>
      </c>
      <c r="M44" s="184">
        <f>INDEX(Sheet2!L:L,MATCH(A44,Sheet2!O:O,0))</f>
        <v>63566.400000000001</v>
      </c>
      <c r="O44" s="184">
        <f>INDEX(Sheet3!E:E,MATCH(Concordance!A44,Sheet3!I:I,0))</f>
        <v>255798</v>
      </c>
      <c r="P44" s="184">
        <f>INDEX(Sheet3!H:H,MATCH(A44,Sheet3!I:I,0))</f>
        <v>255767</v>
      </c>
    </row>
    <row r="45" spans="1:16" x14ac:dyDescent="0.25">
      <c r="A45" s="22">
        <v>11078</v>
      </c>
      <c r="B45" s="27" t="s">
        <v>720</v>
      </c>
      <c r="C45" s="24">
        <v>807503107</v>
      </c>
      <c r="D45" s="24" t="s">
        <v>419</v>
      </c>
      <c r="E45" s="184">
        <v>733586</v>
      </c>
      <c r="F45" s="184">
        <v>146717.20000000001</v>
      </c>
      <c r="G45" s="184">
        <v>586868.80000000005</v>
      </c>
      <c r="H45" s="184">
        <f>INDEX(Sheet2!E:E,MATCH(Concordance!A45,Sheet2!O:O,0))</f>
        <v>282213.83</v>
      </c>
      <c r="I45" s="184">
        <f>INDEX(Sheet2!F:F,MATCH(Concordance!A45,Sheet2!O:O,0))</f>
        <v>159562</v>
      </c>
      <c r="J45" s="184">
        <f>INDEX(Sheet2!H:H,MATCH(A45,Sheet2!O:O,0))</f>
        <v>441775.83</v>
      </c>
      <c r="K45" s="184">
        <f>INDEX(Sheet2!I:I,MATCH(A45,Sheet2!O:O,0))</f>
        <v>0</v>
      </c>
      <c r="L45" s="184">
        <f>INDEX(Sheet2!J:J,MATCH(A45,Sheet2!O:O,0))</f>
        <v>69263.64</v>
      </c>
      <c r="M45" s="184">
        <f>INDEX(Sheet2!L:L,MATCH(A45,Sheet2!O:O,0))</f>
        <v>69263.64</v>
      </c>
      <c r="O45" s="184">
        <f>INDEX(Sheet3!E:E,MATCH(Concordance!A45,Sheet3!I:I,0))</f>
        <v>326085</v>
      </c>
      <c r="P45" s="184">
        <f>INDEX(Sheet3!H:H,MATCH(A45,Sheet3!I:I,0))</f>
        <v>326045.98</v>
      </c>
    </row>
    <row r="46" spans="1:16" x14ac:dyDescent="0.25">
      <c r="A46" s="22">
        <v>11079</v>
      </c>
      <c r="B46" s="27" t="s">
        <v>721</v>
      </c>
      <c r="C46" s="24">
        <v>39411277</v>
      </c>
      <c r="D46" s="24" t="s">
        <v>161</v>
      </c>
      <c r="E46" s="184">
        <v>367656</v>
      </c>
      <c r="F46" s="184">
        <v>73531.199999999997</v>
      </c>
      <c r="G46" s="184">
        <v>294124.79999999999</v>
      </c>
      <c r="H46" s="184">
        <f>INDEX(Sheet2!E:E,MATCH(Concordance!A46,Sheet2!O:O,0))</f>
        <v>142001.41</v>
      </c>
      <c r="I46" s="184">
        <f>INDEX(Sheet2!F:F,MATCH(Concordance!A46,Sheet2!O:O,0))</f>
        <v>107000</v>
      </c>
      <c r="J46" s="184">
        <f>INDEX(Sheet2!H:H,MATCH(A46,Sheet2!O:O,0))</f>
        <v>249001.41</v>
      </c>
      <c r="K46" s="184">
        <f>INDEX(Sheet2!I:I,MATCH(A46,Sheet2!O:O,0))</f>
        <v>27056.71</v>
      </c>
      <c r="L46" s="184">
        <f>INDEX(Sheet2!J:J,MATCH(A46,Sheet2!O:O,0))</f>
        <v>78272.41</v>
      </c>
      <c r="M46" s="184">
        <f>INDEX(Sheet2!L:L,MATCH(A46,Sheet2!O:O,0))</f>
        <v>105329.12</v>
      </c>
      <c r="O46" s="184">
        <f>INDEX(Sheet3!E:E,MATCH(Concordance!A46,Sheet3!I:I,0))</f>
        <v>163426</v>
      </c>
      <c r="P46" s="184">
        <f>INDEX(Sheet3!H:H,MATCH(A46,Sheet3!I:I,0))</f>
        <v>163426</v>
      </c>
    </row>
    <row r="47" spans="1:16" x14ac:dyDescent="0.25">
      <c r="A47" s="22">
        <v>11082</v>
      </c>
      <c r="B47" s="27" t="s">
        <v>94</v>
      </c>
      <c r="C47" s="24">
        <v>73023277</v>
      </c>
      <c r="D47" s="24" t="s">
        <v>593</v>
      </c>
      <c r="E47" s="184">
        <v>25590186</v>
      </c>
      <c r="F47" s="184">
        <v>5118037.2</v>
      </c>
      <c r="G47" s="184">
        <v>20472148.800000001</v>
      </c>
      <c r="H47" s="184">
        <f>INDEX(Sheet2!E:E,MATCH(Concordance!A47,Sheet2!O:O,0))</f>
        <v>1849645.98</v>
      </c>
      <c r="I47" s="184">
        <f>INDEX(Sheet2!F:F,MATCH(Concordance!A47,Sheet2!O:O,0))</f>
        <v>11979078.970000001</v>
      </c>
      <c r="J47" s="184">
        <f>INDEX(Sheet2!H:H,MATCH(A47,Sheet2!O:O,0))</f>
        <v>13828724.950000001</v>
      </c>
      <c r="K47" s="184">
        <f>INDEX(Sheet2!I:I,MATCH(A47,Sheet2!O:O,0))</f>
        <v>702084.08</v>
      </c>
      <c r="L47" s="184">
        <f>INDEX(Sheet2!J:J,MATCH(A47,Sheet2!O:O,0))</f>
        <v>1848929.94</v>
      </c>
      <c r="M47" s="184">
        <f>INDEX(Sheet2!L:L,MATCH(A47,Sheet2!O:O,0))</f>
        <v>2551014.02</v>
      </c>
      <c r="O47" s="184">
        <f>INDEX(Sheet3!E:E,MATCH(Concordance!A47,Sheet3!I:I,0))</f>
        <v>11375039</v>
      </c>
      <c r="P47" s="184">
        <f>INDEX(Sheet3!H:H,MATCH(A47,Sheet3!I:I,0))</f>
        <v>11375037.879999999</v>
      </c>
    </row>
    <row r="48" spans="1:16" x14ac:dyDescent="0.25">
      <c r="A48" s="22">
        <v>12108</v>
      </c>
      <c r="B48" s="27" t="s">
        <v>722</v>
      </c>
      <c r="C48" s="24">
        <v>789096559</v>
      </c>
      <c r="D48" s="24" t="s">
        <v>441</v>
      </c>
      <c r="E48" s="184">
        <v>2386649</v>
      </c>
      <c r="F48" s="184">
        <v>477329.80000000005</v>
      </c>
      <c r="G48" s="184">
        <v>1909319.2000000002</v>
      </c>
      <c r="H48" s="184">
        <f>INDEX(Sheet2!E:E,MATCH(Concordance!A48,Sheet2!O:O,0))</f>
        <v>90364.18</v>
      </c>
      <c r="I48" s="184">
        <f>INDEX(Sheet2!F:F,MATCH(Concordance!A48,Sheet2!O:O,0))</f>
        <v>509202.63</v>
      </c>
      <c r="J48" s="184">
        <f>INDEX(Sheet2!H:H,MATCH(A48,Sheet2!O:O,0))</f>
        <v>599566.81000000006</v>
      </c>
      <c r="K48" s="184">
        <f>INDEX(Sheet2!I:I,MATCH(A48,Sheet2!O:O,0))</f>
        <v>28289.88</v>
      </c>
      <c r="L48" s="184">
        <f>INDEX(Sheet2!J:J,MATCH(A48,Sheet2!O:O,0))</f>
        <v>58797.93</v>
      </c>
      <c r="M48" s="184">
        <f>INDEX(Sheet2!L:L,MATCH(A48,Sheet2!O:O,0))</f>
        <v>87087.81</v>
      </c>
      <c r="O48" s="184">
        <f>INDEX(Sheet3!E:E,MATCH(Concordance!A48,Sheet3!I:I,0))</f>
        <v>1060884</v>
      </c>
      <c r="P48" s="184">
        <f>INDEX(Sheet3!H:H,MATCH(A48,Sheet3!I:I,0))</f>
        <v>1060884</v>
      </c>
    </row>
    <row r="49" spans="1:16" x14ac:dyDescent="0.25">
      <c r="A49" s="22">
        <v>12109</v>
      </c>
      <c r="B49" s="27" t="s">
        <v>79</v>
      </c>
      <c r="C49" s="24">
        <v>20349650</v>
      </c>
      <c r="D49" s="24" t="s">
        <v>512</v>
      </c>
      <c r="E49" s="184">
        <v>15702583</v>
      </c>
      <c r="F49" s="184">
        <v>3140516.6</v>
      </c>
      <c r="G49" s="184">
        <v>12562066.4</v>
      </c>
      <c r="H49" s="184">
        <f>INDEX(Sheet2!E:E,MATCH(Concordance!A49,Sheet2!O:O,0))</f>
        <v>48145.06</v>
      </c>
      <c r="I49" s="184">
        <f>INDEX(Sheet2!F:F,MATCH(Concordance!A49,Sheet2!O:O,0))</f>
        <v>3854649.59</v>
      </c>
      <c r="J49" s="184">
        <f>INDEX(Sheet2!H:H,MATCH(A49,Sheet2!O:O,0))</f>
        <v>3902794.65</v>
      </c>
      <c r="K49" s="184">
        <f>INDEX(Sheet2!I:I,MATCH(A49,Sheet2!O:O,0))</f>
        <v>399445.82</v>
      </c>
      <c r="L49" s="184">
        <f>INDEX(Sheet2!J:J,MATCH(A49,Sheet2!O:O,0))</f>
        <v>3500374.42</v>
      </c>
      <c r="M49" s="184">
        <f>INDEX(Sheet2!L:L,MATCH(A49,Sheet2!O:O,0))</f>
        <v>3899820.2399999998</v>
      </c>
      <c r="O49" s="184">
        <f>INDEX(Sheet3!E:E,MATCH(Concordance!A49,Sheet3!I:I,0))</f>
        <v>6979922</v>
      </c>
      <c r="P49" s="184">
        <f>INDEX(Sheet3!H:H,MATCH(A49,Sheet3!I:I,0))</f>
        <v>6121951.1899999995</v>
      </c>
    </row>
    <row r="50" spans="1:16" x14ac:dyDescent="0.25">
      <c r="A50" s="22">
        <v>12110</v>
      </c>
      <c r="B50" s="27" t="s">
        <v>104</v>
      </c>
      <c r="C50" s="24">
        <v>949875348</v>
      </c>
      <c r="D50" s="24" t="s">
        <v>623</v>
      </c>
      <c r="E50" s="184">
        <v>3104755</v>
      </c>
      <c r="F50" s="184">
        <v>620951</v>
      </c>
      <c r="G50" s="184">
        <v>2483804</v>
      </c>
      <c r="H50" s="184">
        <f>INDEX(Sheet2!E:E,MATCH(Concordance!A50,Sheet2!O:O,0))</f>
        <v>0</v>
      </c>
      <c r="I50" s="184">
        <f>INDEX(Sheet2!F:F,MATCH(Concordance!A50,Sheet2!O:O,0))</f>
        <v>468938.64</v>
      </c>
      <c r="J50" s="184">
        <f>INDEX(Sheet2!H:H,MATCH(A50,Sheet2!O:O,0))</f>
        <v>468938.64</v>
      </c>
      <c r="K50" s="184">
        <f>INDEX(Sheet2!I:I,MATCH(A50,Sheet2!O:O,0))</f>
        <v>1414.13</v>
      </c>
      <c r="L50" s="184">
        <f>INDEX(Sheet2!J:J,MATCH(A50,Sheet2!O:O,0))</f>
        <v>405430.53</v>
      </c>
      <c r="M50" s="184">
        <f>INDEX(Sheet2!L:L,MATCH(A50,Sheet2!O:O,0))</f>
        <v>406844.66000000003</v>
      </c>
      <c r="O50" s="184">
        <f>INDEX(Sheet3!E:E,MATCH(Concordance!A50,Sheet3!I:I,0))</f>
        <v>1380088</v>
      </c>
      <c r="P50" s="184">
        <f>INDEX(Sheet3!H:H,MATCH(A50,Sheet3!I:I,0))</f>
        <v>1308739.58</v>
      </c>
    </row>
    <row r="51" spans="1:16" x14ac:dyDescent="0.25">
      <c r="A51" s="22">
        <v>13054</v>
      </c>
      <c r="B51" s="27" t="s">
        <v>23</v>
      </c>
      <c r="C51" s="24">
        <v>179481064</v>
      </c>
      <c r="D51" s="24" t="s">
        <v>155</v>
      </c>
      <c r="E51" s="184">
        <v>240842</v>
      </c>
      <c r="F51" s="184">
        <v>48168.4</v>
      </c>
      <c r="G51" s="184">
        <v>192673.6</v>
      </c>
      <c r="H51" s="184">
        <f>INDEX(Sheet2!E:E,MATCH(Concordance!A51,Sheet2!O:O,0))</f>
        <v>0</v>
      </c>
      <c r="I51" s="184">
        <f>INDEX(Sheet2!F:F,MATCH(Concordance!A51,Sheet2!O:O,0))</f>
        <v>135750</v>
      </c>
      <c r="J51" s="184">
        <f>INDEX(Sheet2!H:H,MATCH(A51,Sheet2!O:O,0))</f>
        <v>135750</v>
      </c>
      <c r="K51" s="184">
        <f>INDEX(Sheet2!I:I,MATCH(A51,Sheet2!O:O,0))</f>
        <v>0</v>
      </c>
      <c r="L51" s="184">
        <f>INDEX(Sheet2!J:J,MATCH(A51,Sheet2!O:O,0))</f>
        <v>105092</v>
      </c>
      <c r="M51" s="184">
        <f>INDEX(Sheet2!L:L,MATCH(A51,Sheet2!O:O,0))</f>
        <v>105092</v>
      </c>
      <c r="O51" s="184">
        <f>INDEX(Sheet3!E:E,MATCH(Concordance!A51,Sheet3!I:I,0))</f>
        <v>107056</v>
      </c>
      <c r="P51" s="184">
        <f>INDEX(Sheet3!H:H,MATCH(A51,Sheet3!I:I,0))</f>
        <v>103757.68</v>
      </c>
    </row>
    <row r="52" spans="1:16" x14ac:dyDescent="0.25">
      <c r="A52" s="22">
        <v>13055</v>
      </c>
      <c r="B52" s="27" t="s">
        <v>723</v>
      </c>
      <c r="C52" s="24">
        <v>193008158</v>
      </c>
      <c r="D52" s="24" t="s">
        <v>291</v>
      </c>
      <c r="E52" s="184">
        <v>991467</v>
      </c>
      <c r="F52" s="184">
        <v>198293.40000000002</v>
      </c>
      <c r="G52" s="184">
        <v>793173.60000000009</v>
      </c>
      <c r="H52" s="184">
        <f>INDEX(Sheet2!E:E,MATCH(Concordance!A52,Sheet2!O:O,0))</f>
        <v>0</v>
      </c>
      <c r="I52" s="184">
        <f>INDEX(Sheet2!F:F,MATCH(Concordance!A52,Sheet2!O:O,0))</f>
        <v>111748.54</v>
      </c>
      <c r="J52" s="184">
        <f>INDEX(Sheet2!H:H,MATCH(A52,Sheet2!O:O,0))</f>
        <v>111748.54</v>
      </c>
      <c r="K52" s="184">
        <f>INDEX(Sheet2!I:I,MATCH(A52,Sheet2!O:O,0))</f>
        <v>43629.17</v>
      </c>
      <c r="L52" s="184">
        <f>INDEX(Sheet2!J:J,MATCH(A52,Sheet2!O:O,0))</f>
        <v>20450</v>
      </c>
      <c r="M52" s="184">
        <f>INDEX(Sheet2!L:L,MATCH(A52,Sheet2!O:O,0))</f>
        <v>64079.17</v>
      </c>
      <c r="O52" s="184">
        <f>INDEX(Sheet3!E:E,MATCH(Concordance!A52,Sheet3!I:I,0))</f>
        <v>440715</v>
      </c>
      <c r="P52" s="184">
        <f>INDEX(Sheet3!H:H,MATCH(A52,Sheet3!I:I,0))</f>
        <v>440715</v>
      </c>
    </row>
    <row r="53" spans="1:16" x14ac:dyDescent="0.25">
      <c r="A53" s="22">
        <v>13057</v>
      </c>
      <c r="B53" s="27" t="s">
        <v>68</v>
      </c>
      <c r="C53" s="24">
        <v>193008166</v>
      </c>
      <c r="D53" s="24" t="s">
        <v>449</v>
      </c>
      <c r="E53" s="184">
        <v>5614</v>
      </c>
      <c r="F53" s="184">
        <v>1122.8</v>
      </c>
      <c r="G53" s="184">
        <v>4491.2</v>
      </c>
      <c r="H53" s="184">
        <f>INDEX(Sheet2!E:E,MATCH(Concordance!A53,Sheet2!O:O,0))</f>
        <v>2807</v>
      </c>
      <c r="I53" s="184">
        <f>INDEX(Sheet2!F:F,MATCH(Concordance!A53,Sheet2!O:O,0))</f>
        <v>0</v>
      </c>
      <c r="J53" s="184">
        <f>INDEX(Sheet2!H:H,MATCH(A53,Sheet2!O:O,0))</f>
        <v>2807</v>
      </c>
      <c r="K53" s="184">
        <f>INDEX(Sheet2!I:I,MATCH(A53,Sheet2!O:O,0))</f>
        <v>2807</v>
      </c>
      <c r="L53" s="184">
        <f>INDEX(Sheet2!J:J,MATCH(A53,Sheet2!O:O,0))</f>
        <v>0</v>
      </c>
      <c r="M53" s="184">
        <f>INDEX(Sheet2!L:L,MATCH(A53,Sheet2!O:O,0))</f>
        <v>2807</v>
      </c>
      <c r="O53" s="184">
        <f>INDEX(Sheet3!E:E,MATCH(Concordance!A53,Sheet3!I:I,0))</f>
        <v>2495</v>
      </c>
      <c r="P53" s="184">
        <f>INDEX(Sheet3!H:H,MATCH(A53,Sheet3!I:I,0))</f>
        <v>2495</v>
      </c>
    </row>
    <row r="54" spans="1:16" x14ac:dyDescent="0.25">
      <c r="A54" s="22">
        <v>13058</v>
      </c>
      <c r="B54" s="27" t="s">
        <v>33</v>
      </c>
      <c r="C54" s="24">
        <v>193463841</v>
      </c>
      <c r="D54" s="24" t="s">
        <v>209</v>
      </c>
      <c r="E54" s="184">
        <v>154680</v>
      </c>
      <c r="F54" s="184">
        <v>30936</v>
      </c>
      <c r="G54" s="184">
        <v>123744</v>
      </c>
      <c r="H54" s="184">
        <f>INDEX(Sheet2!E:E,MATCH(Concordance!A54,Sheet2!O:O,0))</f>
        <v>46544</v>
      </c>
      <c r="I54" s="184">
        <f>INDEX(Sheet2!F:F,MATCH(Concordance!A54,Sheet2!O:O,0))</f>
        <v>4927.3599999999997</v>
      </c>
      <c r="J54" s="184">
        <f>INDEX(Sheet2!H:H,MATCH(A54,Sheet2!O:O,0))</f>
        <v>51471.360000000001</v>
      </c>
      <c r="K54" s="184">
        <f>INDEX(Sheet2!I:I,MATCH(A54,Sheet2!O:O,0))</f>
        <v>0</v>
      </c>
      <c r="L54" s="184">
        <f>INDEX(Sheet2!J:J,MATCH(A54,Sheet2!O:O,0))</f>
        <v>41093</v>
      </c>
      <c r="M54" s="184">
        <f>INDEX(Sheet2!L:L,MATCH(A54,Sheet2!O:O,0))</f>
        <v>41093</v>
      </c>
      <c r="O54" s="184">
        <f>INDEX(Sheet3!E:E,MATCH(Concordance!A54,Sheet3!I:I,0))</f>
        <v>68756</v>
      </c>
      <c r="P54" s="184">
        <f>INDEX(Sheet3!H:H,MATCH(A54,Sheet3!I:I,0))</f>
        <v>68756</v>
      </c>
    </row>
    <row r="55" spans="1:16" x14ac:dyDescent="0.25">
      <c r="A55" s="22">
        <v>13059</v>
      </c>
      <c r="B55" s="27" t="s">
        <v>724</v>
      </c>
      <c r="C55" s="24">
        <v>159600758</v>
      </c>
      <c r="D55" s="24" t="s">
        <v>511</v>
      </c>
      <c r="E55" s="184">
        <v>383559</v>
      </c>
      <c r="F55" s="184">
        <v>76711.8</v>
      </c>
      <c r="G55" s="184">
        <v>306847.2</v>
      </c>
      <c r="H55" s="184">
        <f>INDEX(Sheet2!E:E,MATCH(Concordance!A55,Sheet2!O:O,0))</f>
        <v>302652</v>
      </c>
      <c r="I55" s="184">
        <f>INDEX(Sheet2!F:F,MATCH(Concordance!A55,Sheet2!O:O,0))</f>
        <v>0</v>
      </c>
      <c r="J55" s="184">
        <f>INDEX(Sheet2!H:H,MATCH(A55,Sheet2!O:O,0))</f>
        <v>302652</v>
      </c>
      <c r="K55" s="184">
        <f>INDEX(Sheet2!I:I,MATCH(A55,Sheet2!O:O,0))</f>
        <v>80907</v>
      </c>
      <c r="L55" s="184">
        <f>INDEX(Sheet2!J:J,MATCH(A55,Sheet2!O:O,0))</f>
        <v>0</v>
      </c>
      <c r="M55" s="184">
        <f>INDEX(Sheet2!L:L,MATCH(A55,Sheet2!O:O,0))</f>
        <v>80907</v>
      </c>
      <c r="O55" s="184">
        <f>INDEX(Sheet3!E:E,MATCH(Concordance!A55,Sheet3!I:I,0))</f>
        <v>170495</v>
      </c>
      <c r="P55" s="184">
        <f>INDEX(Sheet3!H:H,MATCH(A55,Sheet3!I:I,0))</f>
        <v>170495</v>
      </c>
    </row>
    <row r="56" spans="1:16" x14ac:dyDescent="0.25">
      <c r="A56" s="22">
        <v>13060</v>
      </c>
      <c r="B56" s="27" t="s">
        <v>62</v>
      </c>
      <c r="C56" s="24">
        <v>100041714</v>
      </c>
      <c r="D56" s="24" t="s">
        <v>425</v>
      </c>
      <c r="E56" s="184">
        <v>6704</v>
      </c>
      <c r="F56" s="184">
        <v>1340.8000000000002</v>
      </c>
      <c r="G56" s="184">
        <v>5363.2000000000007</v>
      </c>
      <c r="H56" s="184">
        <f>INDEX(Sheet2!E:E,MATCH(Concordance!A56,Sheet2!O:O,0))</f>
        <v>0</v>
      </c>
      <c r="I56" s="184">
        <f>INDEX(Sheet2!F:F,MATCH(Concordance!A56,Sheet2!O:O,0))</f>
        <v>3744</v>
      </c>
      <c r="J56" s="184">
        <f>INDEX(Sheet2!H:H,MATCH(A56,Sheet2!O:O,0))</f>
        <v>3744</v>
      </c>
      <c r="K56" s="184">
        <f>INDEX(Sheet2!I:I,MATCH(A56,Sheet2!O:O,0))</f>
        <v>2960</v>
      </c>
      <c r="L56" s="184">
        <f>INDEX(Sheet2!J:J,MATCH(A56,Sheet2!O:O,0))</f>
        <v>0</v>
      </c>
      <c r="M56" s="184">
        <f>INDEX(Sheet2!L:L,MATCH(A56,Sheet2!O:O,0))</f>
        <v>2960</v>
      </c>
      <c r="O56" s="184">
        <f>INDEX(Sheet3!E:E,MATCH(Concordance!A56,Sheet3!I:I,0))</f>
        <v>2980</v>
      </c>
      <c r="P56" s="184">
        <f>INDEX(Sheet3!H:H,MATCH(A56,Sheet3!I:I,0))</f>
        <v>2979</v>
      </c>
    </row>
    <row r="57" spans="1:16" x14ac:dyDescent="0.25">
      <c r="A57" s="22">
        <v>13061</v>
      </c>
      <c r="B57" s="27" t="s">
        <v>725</v>
      </c>
      <c r="C57" s="24">
        <v>928432186</v>
      </c>
      <c r="D57" s="24" t="s">
        <v>154</v>
      </c>
      <c r="E57" s="184">
        <v>710555</v>
      </c>
      <c r="F57" s="184">
        <v>142111</v>
      </c>
      <c r="G57" s="184">
        <v>568444</v>
      </c>
      <c r="H57" s="184">
        <f>INDEX(Sheet2!E:E,MATCH(Concordance!A57,Sheet2!O:O,0))</f>
        <v>0</v>
      </c>
      <c r="I57" s="184">
        <f>INDEX(Sheet2!F:F,MATCH(Concordance!A57,Sheet2!O:O,0))</f>
        <v>256707.20000000001</v>
      </c>
      <c r="J57" s="184">
        <f>INDEX(Sheet2!H:H,MATCH(A57,Sheet2!O:O,0))</f>
        <v>256707.20000000001</v>
      </c>
      <c r="K57" s="184">
        <f>INDEX(Sheet2!I:I,MATCH(A57,Sheet2!O:O,0))</f>
        <v>0</v>
      </c>
      <c r="L57" s="184">
        <f>INDEX(Sheet2!J:J,MATCH(A57,Sheet2!O:O,0))</f>
        <v>64176.800000000003</v>
      </c>
      <c r="M57" s="184">
        <f>INDEX(Sheet2!L:L,MATCH(A57,Sheet2!O:O,0))</f>
        <v>64176.800000000003</v>
      </c>
      <c r="O57" s="184">
        <f>INDEX(Sheet3!E:E,MATCH(Concordance!A57,Sheet3!I:I,0))</f>
        <v>315847</v>
      </c>
      <c r="P57" s="184">
        <f>INDEX(Sheet3!H:H,MATCH(A57,Sheet3!I:I,0))</f>
        <v>315847</v>
      </c>
    </row>
    <row r="58" spans="1:16" x14ac:dyDescent="0.25">
      <c r="A58" s="22">
        <v>13062</v>
      </c>
      <c r="B58" s="27" t="s">
        <v>50</v>
      </c>
      <c r="C58" s="24">
        <v>26628396</v>
      </c>
      <c r="D58" s="24" t="s">
        <v>343</v>
      </c>
      <c r="E58" s="184">
        <v>103912</v>
      </c>
      <c r="F58" s="184">
        <v>20782.400000000001</v>
      </c>
      <c r="G58" s="184">
        <v>83129.600000000006</v>
      </c>
      <c r="H58" s="184">
        <f>INDEX(Sheet2!E:E,MATCH(Concordance!A58,Sheet2!O:O,0))</f>
        <v>42394.05</v>
      </c>
      <c r="I58" s="184">
        <f>INDEX(Sheet2!F:F,MATCH(Concordance!A58,Sheet2!O:O,0))</f>
        <v>40735.550000000003</v>
      </c>
      <c r="J58" s="184">
        <f>INDEX(Sheet2!H:H,MATCH(A58,Sheet2!O:O,0))</f>
        <v>83129.600000000006</v>
      </c>
      <c r="K58" s="184">
        <f>INDEX(Sheet2!I:I,MATCH(A58,Sheet2!O:O,0))</f>
        <v>8193</v>
      </c>
      <c r="L58" s="184">
        <f>INDEX(Sheet2!J:J,MATCH(A58,Sheet2!O:O,0))</f>
        <v>12589.4</v>
      </c>
      <c r="M58" s="184">
        <f>INDEX(Sheet2!L:L,MATCH(A58,Sheet2!O:O,0))</f>
        <v>20782.400000000001</v>
      </c>
      <c r="O58" s="184">
        <f>INDEX(Sheet3!E:E,MATCH(Concordance!A58,Sheet3!I:I,0))</f>
        <v>46190</v>
      </c>
      <c r="P58" s="184">
        <f>INDEX(Sheet3!H:H,MATCH(A58,Sheet3!I:I,0))</f>
        <v>46190</v>
      </c>
    </row>
    <row r="59" spans="1:16" x14ac:dyDescent="0.25">
      <c r="A59" s="22">
        <v>14126</v>
      </c>
      <c r="B59" s="27" t="s">
        <v>726</v>
      </c>
      <c r="C59" s="24">
        <v>176850865</v>
      </c>
      <c r="D59" s="24" t="s">
        <v>458</v>
      </c>
      <c r="E59" s="184">
        <v>2170964</v>
      </c>
      <c r="F59" s="184">
        <v>434192.80000000005</v>
      </c>
      <c r="G59" s="184">
        <v>1736771.2000000002</v>
      </c>
      <c r="H59" s="184">
        <f>INDEX(Sheet2!E:E,MATCH(Concordance!A59,Sheet2!O:O,0))</f>
        <v>0</v>
      </c>
      <c r="I59" s="184">
        <f>INDEX(Sheet2!F:F,MATCH(Concordance!A59,Sheet2!O:O,0))</f>
        <v>336397.46</v>
      </c>
      <c r="J59" s="184">
        <f>INDEX(Sheet2!H:H,MATCH(A59,Sheet2!O:O,0))</f>
        <v>336397.46</v>
      </c>
      <c r="K59" s="184">
        <f>INDEX(Sheet2!I:I,MATCH(A59,Sheet2!O:O,0))</f>
        <v>0</v>
      </c>
      <c r="L59" s="184">
        <f>INDEX(Sheet2!J:J,MATCH(A59,Sheet2!O:O,0))</f>
        <v>37066.58</v>
      </c>
      <c r="M59" s="184">
        <f>INDEX(Sheet2!L:L,MATCH(A59,Sheet2!O:O,0))</f>
        <v>37066.58</v>
      </c>
      <c r="O59" s="184">
        <f>INDEX(Sheet3!E:E,MATCH(Concordance!A59,Sheet3!I:I,0))</f>
        <v>965011</v>
      </c>
      <c r="P59" s="184">
        <f>INDEX(Sheet3!H:H,MATCH(A59,Sheet3!I:I,0))</f>
        <v>965011</v>
      </c>
    </row>
    <row r="60" spans="1:16" x14ac:dyDescent="0.25">
      <c r="A60" s="22">
        <v>14127</v>
      </c>
      <c r="B60" s="27" t="s">
        <v>727</v>
      </c>
      <c r="C60" s="24">
        <v>835820507</v>
      </c>
      <c r="D60" s="24" t="s">
        <v>445</v>
      </c>
      <c r="E60" s="184">
        <v>918492</v>
      </c>
      <c r="F60" s="184">
        <v>183698.40000000002</v>
      </c>
      <c r="G60" s="184">
        <v>734793.60000000009</v>
      </c>
      <c r="H60" s="184">
        <f>INDEX(Sheet2!E:E,MATCH(Concordance!A60,Sheet2!O:O,0))</f>
        <v>0</v>
      </c>
      <c r="I60" s="184">
        <f>INDEX(Sheet2!F:F,MATCH(Concordance!A60,Sheet2!O:O,0))</f>
        <v>734793.6</v>
      </c>
      <c r="J60" s="184">
        <f>INDEX(Sheet2!H:H,MATCH(A60,Sheet2!O:O,0))</f>
        <v>734793.6</v>
      </c>
      <c r="K60" s="184">
        <f>INDEX(Sheet2!I:I,MATCH(A60,Sheet2!O:O,0))</f>
        <v>0</v>
      </c>
      <c r="L60" s="184">
        <f>INDEX(Sheet2!J:J,MATCH(A60,Sheet2!O:O,0))</f>
        <v>183698.4</v>
      </c>
      <c r="M60" s="184">
        <f>INDEX(Sheet2!L:L,MATCH(A60,Sheet2!O:O,0))</f>
        <v>183698.4</v>
      </c>
      <c r="O60" s="184">
        <f>INDEX(Sheet3!E:E,MATCH(Concordance!A60,Sheet3!I:I,0))</f>
        <v>408277</v>
      </c>
      <c r="P60" s="184">
        <f>INDEX(Sheet3!H:H,MATCH(A60,Sheet3!I:I,0))</f>
        <v>408277</v>
      </c>
    </row>
    <row r="61" spans="1:16" x14ac:dyDescent="0.25">
      <c r="A61" s="22">
        <v>14129</v>
      </c>
      <c r="B61" s="27" t="s">
        <v>728</v>
      </c>
      <c r="C61" s="24">
        <v>84394311</v>
      </c>
      <c r="D61" s="24" t="s">
        <v>262</v>
      </c>
      <c r="E61" s="184">
        <v>3790698</v>
      </c>
      <c r="F61" s="184">
        <v>758139.60000000009</v>
      </c>
      <c r="G61" s="184">
        <v>3032558.4000000004</v>
      </c>
      <c r="H61" s="184">
        <f>INDEX(Sheet2!E:E,MATCH(Concordance!A61,Sheet2!O:O,0))</f>
        <v>0</v>
      </c>
      <c r="I61" s="184">
        <f>INDEX(Sheet2!F:F,MATCH(Concordance!A61,Sheet2!O:O,0))</f>
        <v>1141922.71</v>
      </c>
      <c r="J61" s="184">
        <f>INDEX(Sheet2!H:H,MATCH(A61,Sheet2!O:O,0))</f>
        <v>1141922.71</v>
      </c>
      <c r="K61" s="184">
        <f>INDEX(Sheet2!I:I,MATCH(A61,Sheet2!O:O,0))</f>
        <v>752854.12</v>
      </c>
      <c r="L61" s="184">
        <f>INDEX(Sheet2!J:J,MATCH(A61,Sheet2!O:O,0))</f>
        <v>5285.48</v>
      </c>
      <c r="M61" s="184">
        <f>INDEX(Sheet2!L:L,MATCH(A61,Sheet2!O:O,0))</f>
        <v>758139.6</v>
      </c>
      <c r="O61" s="184">
        <f>INDEX(Sheet3!E:E,MATCH(Concordance!A61,Sheet3!I:I,0))</f>
        <v>1684995</v>
      </c>
      <c r="P61" s="184">
        <f>INDEX(Sheet3!H:H,MATCH(A61,Sheet3!I:I,0))</f>
        <v>1684995</v>
      </c>
    </row>
    <row r="62" spans="1:16" x14ac:dyDescent="0.25">
      <c r="A62" s="22">
        <v>14130</v>
      </c>
      <c r="B62" s="27" t="s">
        <v>729</v>
      </c>
      <c r="C62" s="24">
        <v>159262112</v>
      </c>
      <c r="D62" s="24" t="s">
        <v>571</v>
      </c>
      <c r="E62" s="184">
        <v>855452</v>
      </c>
      <c r="F62" s="184">
        <v>171090.40000000002</v>
      </c>
      <c r="G62" s="184">
        <v>684361.60000000009</v>
      </c>
      <c r="H62" s="184">
        <f>INDEX(Sheet2!E:E,MATCH(Concordance!A62,Sheet2!O:O,0))</f>
        <v>0</v>
      </c>
      <c r="I62" s="184">
        <f>INDEX(Sheet2!F:F,MATCH(Concordance!A62,Sheet2!O:O,0))</f>
        <v>0</v>
      </c>
      <c r="J62" s="184">
        <f>INDEX(Sheet2!H:H,MATCH(A62,Sheet2!O:O,0))</f>
        <v>0</v>
      </c>
      <c r="K62" s="184">
        <f>INDEX(Sheet2!I:I,MATCH(A62,Sheet2!O:O,0))</f>
        <v>0</v>
      </c>
      <c r="L62" s="184">
        <f>INDEX(Sheet2!J:J,MATCH(A62,Sheet2!O:O,0))</f>
        <v>0</v>
      </c>
      <c r="M62" s="184">
        <f>INDEX(Sheet2!L:L,MATCH(A62,Sheet2!O:O,0))</f>
        <v>0</v>
      </c>
      <c r="O62" s="184">
        <f>INDEX(Sheet3!E:E,MATCH(Concordance!A62,Sheet3!I:I,0))</f>
        <v>380255</v>
      </c>
      <c r="P62" s="184">
        <f>INDEX(Sheet3!H:H,MATCH(A62,Sheet3!I:I,0))</f>
        <v>380209</v>
      </c>
    </row>
    <row r="63" spans="1:16" x14ac:dyDescent="0.25">
      <c r="A63" s="22">
        <v>15001</v>
      </c>
      <c r="B63" s="27" t="s">
        <v>730</v>
      </c>
      <c r="C63" s="24">
        <v>100655125</v>
      </c>
      <c r="D63" s="24" t="s">
        <v>600</v>
      </c>
      <c r="E63" s="184">
        <v>1386670</v>
      </c>
      <c r="F63" s="184">
        <v>277334</v>
      </c>
      <c r="G63" s="184">
        <v>1109336</v>
      </c>
      <c r="H63" s="184">
        <f>INDEX(Sheet2!E:E,MATCH(Concordance!A63,Sheet2!O:O,0))</f>
        <v>6000</v>
      </c>
      <c r="I63" s="184">
        <f>INDEX(Sheet2!F:F,MATCH(Concordance!A63,Sheet2!O:O,0))</f>
        <v>1103336</v>
      </c>
      <c r="J63" s="184">
        <f>INDEX(Sheet2!H:H,MATCH(A63,Sheet2!O:O,0))</f>
        <v>1109336</v>
      </c>
      <c r="K63" s="184">
        <f>INDEX(Sheet2!I:I,MATCH(A63,Sheet2!O:O,0))</f>
        <v>0</v>
      </c>
      <c r="L63" s="184">
        <f>INDEX(Sheet2!J:J,MATCH(A63,Sheet2!O:O,0))</f>
        <v>208406</v>
      </c>
      <c r="M63" s="184">
        <f>INDEX(Sheet2!L:L,MATCH(A63,Sheet2!O:O,0))</f>
        <v>208406</v>
      </c>
      <c r="O63" s="184">
        <f>INDEX(Sheet3!E:E,MATCH(Concordance!A63,Sheet3!I:I,0))</f>
        <v>616386</v>
      </c>
      <c r="P63" s="184">
        <f>INDEX(Sheet3!H:H,MATCH(A63,Sheet3!I:I,0))</f>
        <v>616310</v>
      </c>
    </row>
    <row r="64" spans="1:16" x14ac:dyDescent="0.25">
      <c r="A64" s="22">
        <v>15002</v>
      </c>
      <c r="B64" s="27" t="s">
        <v>731</v>
      </c>
      <c r="C64" s="24">
        <v>159256510</v>
      </c>
      <c r="D64" s="24" t="s">
        <v>169</v>
      </c>
      <c r="E64" s="184">
        <v>0</v>
      </c>
      <c r="F64" s="184">
        <v>0</v>
      </c>
      <c r="G64" s="184">
        <v>0</v>
      </c>
      <c r="H64" s="184">
        <f>INDEX(Sheet2!E:E,MATCH(Concordance!A64,Sheet2!O:O,0))</f>
        <v>0</v>
      </c>
      <c r="I64" s="184">
        <f>INDEX(Sheet2!F:F,MATCH(Concordance!A64,Sheet2!O:O,0))</f>
        <v>0</v>
      </c>
      <c r="J64" s="184">
        <f>INDEX(Sheet2!H:H,MATCH(A64,Sheet2!O:O,0))</f>
        <v>0</v>
      </c>
      <c r="K64" s="184">
        <f>INDEX(Sheet2!I:I,MATCH(A64,Sheet2!O:O,0))</f>
        <v>0</v>
      </c>
      <c r="L64" s="184">
        <f>INDEX(Sheet2!J:J,MATCH(A64,Sheet2!O:O,0))</f>
        <v>0</v>
      </c>
      <c r="M64" s="184">
        <f>INDEX(Sheet2!L:L,MATCH(A64,Sheet2!O:O,0))</f>
        <v>0</v>
      </c>
      <c r="O64" s="184">
        <f>INDEX(Sheet3!E:E,MATCH(Concordance!A64,Sheet3!I:I,0))</f>
        <v>3676219</v>
      </c>
      <c r="P64" s="184">
        <f>INDEX(Sheet3!H:H,MATCH(A64,Sheet3!I:I,0))</f>
        <v>3590088.5300000003</v>
      </c>
    </row>
    <row r="65" spans="1:16" x14ac:dyDescent="0.25">
      <c r="A65" s="22">
        <v>15003</v>
      </c>
      <c r="B65" s="27" t="s">
        <v>732</v>
      </c>
      <c r="C65" s="24">
        <v>69604395</v>
      </c>
      <c r="D65" s="24" t="s">
        <v>196</v>
      </c>
      <c r="E65" s="184">
        <v>1153516</v>
      </c>
      <c r="F65" s="184">
        <v>230703.2</v>
      </c>
      <c r="G65" s="184">
        <v>922812.8</v>
      </c>
      <c r="H65" s="184">
        <f>INDEX(Sheet2!E:E,MATCH(Concordance!A65,Sheet2!O:O,0))</f>
        <v>614068.47</v>
      </c>
      <c r="I65" s="184">
        <f>INDEX(Sheet2!F:F,MATCH(Concordance!A65,Sheet2!O:O,0))</f>
        <v>244211.78</v>
      </c>
      <c r="J65" s="184">
        <f>INDEX(Sheet2!H:H,MATCH(A65,Sheet2!O:O,0))</f>
        <v>858280.25</v>
      </c>
      <c r="K65" s="184">
        <f>INDEX(Sheet2!I:I,MATCH(A65,Sheet2!O:O,0))</f>
        <v>0</v>
      </c>
      <c r="L65" s="184">
        <f>INDEX(Sheet2!J:J,MATCH(A65,Sheet2!O:O,0))</f>
        <v>0</v>
      </c>
      <c r="M65" s="184">
        <f>INDEX(Sheet2!L:L,MATCH(A65,Sheet2!O:O,0))</f>
        <v>0</v>
      </c>
      <c r="O65" s="184">
        <f>INDEX(Sheet3!E:E,MATCH(Concordance!A65,Sheet3!I:I,0))</f>
        <v>512747</v>
      </c>
      <c r="P65" s="184">
        <f>INDEX(Sheet3!H:H,MATCH(A65,Sheet3!I:I,0))</f>
        <v>512747</v>
      </c>
    </row>
    <row r="66" spans="1:16" x14ac:dyDescent="0.25">
      <c r="A66" s="22">
        <v>15004</v>
      </c>
      <c r="B66" s="27" t="s">
        <v>733</v>
      </c>
      <c r="C66" s="24">
        <v>31457021</v>
      </c>
      <c r="D66" s="24" t="s">
        <v>390</v>
      </c>
      <c r="E66" s="184">
        <v>817357</v>
      </c>
      <c r="F66" s="184">
        <v>163471.40000000002</v>
      </c>
      <c r="G66" s="184">
        <v>653885.60000000009</v>
      </c>
      <c r="H66" s="184">
        <f>INDEX(Sheet2!E:E,MATCH(Concordance!A66,Sheet2!O:O,0))</f>
        <v>528720.03</v>
      </c>
      <c r="I66" s="184">
        <f>INDEX(Sheet2!F:F,MATCH(Concordance!A66,Sheet2!O:O,0))</f>
        <v>0</v>
      </c>
      <c r="J66" s="184">
        <f>INDEX(Sheet2!H:H,MATCH(A66,Sheet2!O:O,0))</f>
        <v>528720.03</v>
      </c>
      <c r="K66" s="184">
        <f>INDEX(Sheet2!I:I,MATCH(A66,Sheet2!O:O,0))</f>
        <v>18418.27</v>
      </c>
      <c r="L66" s="184">
        <f>INDEX(Sheet2!J:J,MATCH(A66,Sheet2!O:O,0))</f>
        <v>174001.33</v>
      </c>
      <c r="M66" s="184">
        <f>INDEX(Sheet2!L:L,MATCH(A66,Sheet2!O:O,0))</f>
        <v>192419.59999999998</v>
      </c>
      <c r="O66" s="184">
        <f>INDEX(Sheet3!E:E,MATCH(Concordance!A66,Sheet3!I:I,0))</f>
        <v>363322</v>
      </c>
      <c r="P66" s="184">
        <f>INDEX(Sheet3!H:H,MATCH(A66,Sheet3!I:I,0))</f>
        <v>363322</v>
      </c>
    </row>
    <row r="67" spans="1:16" x14ac:dyDescent="0.25">
      <c r="A67" s="22">
        <v>16090</v>
      </c>
      <c r="B67" s="27" t="s">
        <v>734</v>
      </c>
      <c r="C67" s="24">
        <v>32497794</v>
      </c>
      <c r="D67" s="24" t="s">
        <v>324</v>
      </c>
      <c r="E67" s="184">
        <v>4658082</v>
      </c>
      <c r="F67" s="184">
        <v>931616.4</v>
      </c>
      <c r="G67" s="184">
        <v>3726465.6</v>
      </c>
      <c r="H67" s="184">
        <f>INDEX(Sheet2!E:E,MATCH(Concordance!A67,Sheet2!O:O,0))</f>
        <v>0</v>
      </c>
      <c r="I67" s="184">
        <f>INDEX(Sheet2!F:F,MATCH(Concordance!A67,Sheet2!O:O,0))</f>
        <v>1969820.03</v>
      </c>
      <c r="J67" s="184">
        <f>INDEX(Sheet2!H:H,MATCH(A67,Sheet2!O:O,0))</f>
        <v>1969820.03</v>
      </c>
      <c r="K67" s="184">
        <f>INDEX(Sheet2!I:I,MATCH(A67,Sheet2!O:O,0))</f>
        <v>0</v>
      </c>
      <c r="L67" s="184">
        <f>INDEX(Sheet2!J:J,MATCH(A67,Sheet2!O:O,0))</f>
        <v>296594.76</v>
      </c>
      <c r="M67" s="184">
        <f>INDEX(Sheet2!L:L,MATCH(A67,Sheet2!O:O,0))</f>
        <v>296594.76</v>
      </c>
      <c r="O67" s="184">
        <f>INDEX(Sheet3!E:E,MATCH(Concordance!A67,Sheet3!I:I,0))</f>
        <v>2070554</v>
      </c>
      <c r="P67" s="184">
        <f>INDEX(Sheet3!H:H,MATCH(A67,Sheet3!I:I,0))</f>
        <v>2070554</v>
      </c>
    </row>
    <row r="68" spans="1:16" x14ac:dyDescent="0.25">
      <c r="A68" s="22">
        <v>16092</v>
      </c>
      <c r="B68" s="27" t="s">
        <v>735</v>
      </c>
      <c r="C68" s="24">
        <v>31552060</v>
      </c>
      <c r="D68" s="24" t="s">
        <v>222</v>
      </c>
      <c r="E68" s="184">
        <v>567943</v>
      </c>
      <c r="F68" s="184">
        <v>113588.6</v>
      </c>
      <c r="G68" s="184">
        <v>454354.4</v>
      </c>
      <c r="H68" s="184">
        <f>INDEX(Sheet2!E:E,MATCH(Concordance!A68,Sheet2!O:O,0))</f>
        <v>177040.09</v>
      </c>
      <c r="I68" s="184">
        <f>INDEX(Sheet2!F:F,MATCH(Concordance!A68,Sheet2!O:O,0))</f>
        <v>269304.90999999997</v>
      </c>
      <c r="J68" s="184">
        <f>INDEX(Sheet2!H:H,MATCH(A68,Sheet2!O:O,0))</f>
        <v>446345</v>
      </c>
      <c r="K68" s="184">
        <f>INDEX(Sheet2!I:I,MATCH(A68,Sheet2!O:O,0))</f>
        <v>0</v>
      </c>
      <c r="L68" s="184">
        <f>INDEX(Sheet2!J:J,MATCH(A68,Sheet2!O:O,0))</f>
        <v>121598</v>
      </c>
      <c r="M68" s="184">
        <f>INDEX(Sheet2!L:L,MATCH(A68,Sheet2!O:O,0))</f>
        <v>121598</v>
      </c>
      <c r="O68" s="184">
        <f>INDEX(Sheet3!E:E,MATCH(Concordance!A68,Sheet3!I:I,0))</f>
        <v>252455</v>
      </c>
      <c r="P68" s="184">
        <f>INDEX(Sheet3!H:H,MATCH(A68,Sheet3!I:I,0))</f>
        <v>252455</v>
      </c>
    </row>
    <row r="69" spans="1:16" x14ac:dyDescent="0.25">
      <c r="A69" s="22">
        <v>16094</v>
      </c>
      <c r="B69" s="27" t="s">
        <v>736</v>
      </c>
      <c r="C69" s="24">
        <v>193008174</v>
      </c>
      <c r="D69" s="24" t="s">
        <v>478</v>
      </c>
      <c r="E69" s="184">
        <v>470137</v>
      </c>
      <c r="F69" s="184">
        <v>94027.400000000009</v>
      </c>
      <c r="G69" s="184">
        <v>376109.60000000003</v>
      </c>
      <c r="H69" s="184">
        <f>INDEX(Sheet2!E:E,MATCH(Concordance!A69,Sheet2!O:O,0))</f>
        <v>0</v>
      </c>
      <c r="I69" s="184">
        <f>INDEX(Sheet2!F:F,MATCH(Concordance!A69,Sheet2!O:O,0))</f>
        <v>376109.6</v>
      </c>
      <c r="J69" s="184">
        <f>INDEX(Sheet2!H:H,MATCH(A69,Sheet2!O:O,0))</f>
        <v>376109.6</v>
      </c>
      <c r="K69" s="184">
        <f>INDEX(Sheet2!I:I,MATCH(A69,Sheet2!O:O,0))</f>
        <v>0</v>
      </c>
      <c r="L69" s="184">
        <f>INDEX(Sheet2!J:J,MATCH(A69,Sheet2!O:O,0))</f>
        <v>65717.149999999994</v>
      </c>
      <c r="M69" s="184">
        <f>INDEX(Sheet2!L:L,MATCH(A69,Sheet2!O:O,0))</f>
        <v>65717.149999999994</v>
      </c>
      <c r="O69" s="184">
        <f>INDEX(Sheet3!E:E,MATCH(Concordance!A69,Sheet3!I:I,0))</f>
        <v>208980</v>
      </c>
      <c r="P69" s="184">
        <f>INDEX(Sheet3!H:H,MATCH(A69,Sheet3!I:I,0))</f>
        <v>208980</v>
      </c>
    </row>
    <row r="70" spans="1:16" x14ac:dyDescent="0.25">
      <c r="A70" s="22">
        <v>16096</v>
      </c>
      <c r="B70" s="27" t="s">
        <v>737</v>
      </c>
      <c r="C70" s="24">
        <v>73821928</v>
      </c>
      <c r="D70" s="24" t="s">
        <v>173</v>
      </c>
      <c r="E70" s="184">
        <v>9841707</v>
      </c>
      <c r="F70" s="184">
        <v>1968341.4000000001</v>
      </c>
      <c r="G70" s="184">
        <v>7873365.6000000006</v>
      </c>
      <c r="H70" s="184">
        <f>INDEX(Sheet2!E:E,MATCH(Concordance!A70,Sheet2!O:O,0))</f>
        <v>0</v>
      </c>
      <c r="I70" s="184">
        <f>INDEX(Sheet2!F:F,MATCH(Concordance!A70,Sheet2!O:O,0))</f>
        <v>3500000</v>
      </c>
      <c r="J70" s="184">
        <f>INDEX(Sheet2!H:H,MATCH(A70,Sheet2!O:O,0))</f>
        <v>3500000</v>
      </c>
      <c r="K70" s="184">
        <f>INDEX(Sheet2!I:I,MATCH(A70,Sheet2!O:O,0))</f>
        <v>1147257.01</v>
      </c>
      <c r="L70" s="184">
        <f>INDEX(Sheet2!J:J,MATCH(A70,Sheet2!O:O,0))</f>
        <v>856552.87</v>
      </c>
      <c r="M70" s="184">
        <f>INDEX(Sheet2!L:L,MATCH(A70,Sheet2!O:O,0))</f>
        <v>2003809.88</v>
      </c>
      <c r="O70" s="184">
        <f>INDEX(Sheet3!E:E,MATCH(Concordance!A70,Sheet3!I:I,0))</f>
        <v>4374716</v>
      </c>
      <c r="P70" s="184">
        <f>INDEX(Sheet3!H:H,MATCH(A70,Sheet3!I:I,0))</f>
        <v>4374716</v>
      </c>
    </row>
    <row r="71" spans="1:16" x14ac:dyDescent="0.25">
      <c r="A71" s="22">
        <v>16097</v>
      </c>
      <c r="B71" s="27" t="s">
        <v>66</v>
      </c>
      <c r="C71" s="24">
        <v>878023811</v>
      </c>
      <c r="D71" t="s">
        <v>442</v>
      </c>
      <c r="E71" s="184">
        <v>722865</v>
      </c>
      <c r="F71" s="184">
        <v>144573</v>
      </c>
      <c r="G71" s="184">
        <v>578292</v>
      </c>
      <c r="H71" s="184">
        <f>INDEX(Sheet2!E:E,MATCH(Concordance!A71,Sheet2!O:O,0))</f>
        <v>389000</v>
      </c>
      <c r="I71" s="184">
        <f>INDEX(Sheet2!F:F,MATCH(Concordance!A71,Sheet2!O:O,0))</f>
        <v>89292</v>
      </c>
      <c r="J71" s="184">
        <f>INDEX(Sheet2!H:H,MATCH(A71,Sheet2!O:O,0))</f>
        <v>478292</v>
      </c>
      <c r="K71" s="184">
        <f>INDEX(Sheet2!I:I,MATCH(A71,Sheet2!O:O,0))</f>
        <v>0</v>
      </c>
      <c r="L71" s="184">
        <f>INDEX(Sheet2!J:J,MATCH(A71,Sheet2!O:O,0))</f>
        <v>144573</v>
      </c>
      <c r="M71" s="184">
        <f>INDEX(Sheet2!L:L,MATCH(A71,Sheet2!O:O,0))</f>
        <v>144573</v>
      </c>
      <c r="O71" s="184">
        <f>INDEX(Sheet3!E:E,MATCH(Concordance!A71,Sheet3!I:I,0))</f>
        <v>321319</v>
      </c>
      <c r="P71" s="184">
        <f>INDEX(Sheet3!H:H,MATCH(A71,Sheet3!I:I,0))</f>
        <v>321319</v>
      </c>
    </row>
    <row r="72" spans="1:16" x14ac:dyDescent="0.25">
      <c r="A72" s="22">
        <v>17121</v>
      </c>
      <c r="B72" s="27" t="s">
        <v>738</v>
      </c>
      <c r="C72" s="24">
        <v>92849181</v>
      </c>
      <c r="D72" s="24" t="s">
        <v>288</v>
      </c>
      <c r="E72" s="184">
        <v>267497</v>
      </c>
      <c r="F72" s="184">
        <v>53499.4</v>
      </c>
      <c r="G72" s="184">
        <v>213997.6</v>
      </c>
      <c r="H72" s="184">
        <f>INDEX(Sheet2!E:E,MATCH(Concordance!A72,Sheet2!O:O,0))</f>
        <v>0</v>
      </c>
      <c r="I72" s="184">
        <f>INDEX(Sheet2!F:F,MATCH(Concordance!A72,Sheet2!O:O,0))</f>
        <v>60984.68</v>
      </c>
      <c r="J72" s="184">
        <f>INDEX(Sheet2!H:H,MATCH(A72,Sheet2!O:O,0))</f>
        <v>60984.68</v>
      </c>
      <c r="K72" s="184">
        <f>INDEX(Sheet2!I:I,MATCH(A72,Sheet2!O:O,0))</f>
        <v>0</v>
      </c>
      <c r="L72" s="184">
        <f>INDEX(Sheet2!J:J,MATCH(A72,Sheet2!O:O,0))</f>
        <v>0</v>
      </c>
      <c r="M72" s="184">
        <f>INDEX(Sheet2!L:L,MATCH(A72,Sheet2!O:O,0))</f>
        <v>0</v>
      </c>
      <c r="O72" s="184">
        <f>INDEX(Sheet3!E:E,MATCH(Concordance!A72,Sheet3!I:I,0))</f>
        <v>118904</v>
      </c>
      <c r="P72" s="184">
        <f>INDEX(Sheet3!H:H,MATCH(A72,Sheet3!I:I,0))</f>
        <v>29930.94</v>
      </c>
    </row>
    <row r="73" spans="1:16" x14ac:dyDescent="0.25">
      <c r="A73" s="22">
        <v>17122</v>
      </c>
      <c r="B73" s="27" t="s">
        <v>102</v>
      </c>
      <c r="C73" s="24">
        <v>44524023</v>
      </c>
      <c r="D73" s="24" t="s">
        <v>618</v>
      </c>
      <c r="E73" s="184">
        <v>191458</v>
      </c>
      <c r="F73" s="184">
        <v>38291.599999999999</v>
      </c>
      <c r="G73" s="184">
        <v>153166.39999999999</v>
      </c>
      <c r="H73" s="184">
        <f>INDEX(Sheet2!E:E,MATCH(Concordance!A73,Sheet2!O:O,0))</f>
        <v>0</v>
      </c>
      <c r="I73" s="184">
        <f>INDEX(Sheet2!F:F,MATCH(Concordance!A73,Sheet2!O:O,0))</f>
        <v>47302.6</v>
      </c>
      <c r="J73" s="184">
        <f>INDEX(Sheet2!H:H,MATCH(A73,Sheet2!O:O,0))</f>
        <v>47302.6</v>
      </c>
      <c r="K73" s="184">
        <f>INDEX(Sheet2!I:I,MATCH(A73,Sheet2!O:O,0))</f>
        <v>0</v>
      </c>
      <c r="L73" s="184">
        <f>INDEX(Sheet2!J:J,MATCH(A73,Sheet2!O:O,0))</f>
        <v>78702.13</v>
      </c>
      <c r="M73" s="184">
        <f>INDEX(Sheet2!L:L,MATCH(A73,Sheet2!O:O,0))</f>
        <v>78702.13</v>
      </c>
      <c r="O73" s="184">
        <f>INDEX(Sheet3!E:E,MATCH(Concordance!A73,Sheet3!I:I,0))</f>
        <v>85105</v>
      </c>
      <c r="P73" s="184">
        <f>INDEX(Sheet3!H:H,MATCH(A73,Sheet3!I:I,0))</f>
        <v>85095.6</v>
      </c>
    </row>
    <row r="74" spans="1:16" x14ac:dyDescent="0.25">
      <c r="A74" s="22">
        <v>17124</v>
      </c>
      <c r="B74" s="27" t="s">
        <v>22</v>
      </c>
      <c r="C74" s="24">
        <v>800496262</v>
      </c>
      <c r="D74" s="24" t="s">
        <v>150</v>
      </c>
      <c r="E74" s="184">
        <v>218514</v>
      </c>
      <c r="F74" s="184">
        <v>43702.8</v>
      </c>
      <c r="G74" s="184">
        <v>174811.2</v>
      </c>
      <c r="H74" s="184">
        <f>INDEX(Sheet2!E:E,MATCH(Concordance!A74,Sheet2!O:O,0))</f>
        <v>21543.06</v>
      </c>
      <c r="I74" s="184">
        <f>INDEX(Sheet2!F:F,MATCH(Concordance!A74,Sheet2!O:O,0))</f>
        <v>7638.75</v>
      </c>
      <c r="J74" s="184">
        <f>INDEX(Sheet2!H:H,MATCH(A74,Sheet2!O:O,0))</f>
        <v>29181.81</v>
      </c>
      <c r="K74" s="184">
        <f>INDEX(Sheet2!I:I,MATCH(A74,Sheet2!O:O,0))</f>
        <v>0</v>
      </c>
      <c r="L74" s="184">
        <f>INDEX(Sheet2!J:J,MATCH(A74,Sheet2!O:O,0))</f>
        <v>0</v>
      </c>
      <c r="M74" s="184">
        <f>INDEX(Sheet2!L:L,MATCH(A74,Sheet2!O:O,0))</f>
        <v>0</v>
      </c>
      <c r="O74" s="184">
        <f>INDEX(Sheet3!E:E,MATCH(Concordance!A74,Sheet3!I:I,0))</f>
        <v>97131</v>
      </c>
      <c r="P74" s="184">
        <f>INDEX(Sheet3!H:H,MATCH(A74,Sheet3!I:I,0))</f>
        <v>97131</v>
      </c>
    </row>
    <row r="75" spans="1:16" x14ac:dyDescent="0.25">
      <c r="A75" s="22">
        <v>17125</v>
      </c>
      <c r="B75" s="27" t="s">
        <v>739</v>
      </c>
      <c r="C75" s="24">
        <v>43401975</v>
      </c>
      <c r="D75" s="24" t="s">
        <v>175</v>
      </c>
      <c r="E75" s="184">
        <v>1609308</v>
      </c>
      <c r="F75" s="184">
        <v>321861.60000000003</v>
      </c>
      <c r="G75" s="184">
        <v>1287446.4000000001</v>
      </c>
      <c r="H75" s="184">
        <f>INDEX(Sheet2!E:E,MATCH(Concordance!A75,Sheet2!O:O,0))</f>
        <v>1287446.3999999999</v>
      </c>
      <c r="I75" s="184">
        <f>INDEX(Sheet2!F:F,MATCH(Concordance!A75,Sheet2!O:O,0))</f>
        <v>0</v>
      </c>
      <c r="J75" s="184">
        <f>INDEX(Sheet2!H:H,MATCH(A75,Sheet2!O:O,0))</f>
        <v>1287446.3999999999</v>
      </c>
      <c r="K75" s="184">
        <f>INDEX(Sheet2!I:I,MATCH(A75,Sheet2!O:O,0))</f>
        <v>143309.81</v>
      </c>
      <c r="L75" s="184">
        <f>INDEX(Sheet2!J:J,MATCH(A75,Sheet2!O:O,0))</f>
        <v>178551.79</v>
      </c>
      <c r="M75" s="184">
        <f>INDEX(Sheet2!L:L,MATCH(A75,Sheet2!O:O,0))</f>
        <v>321861.59999999998</v>
      </c>
      <c r="O75" s="184">
        <f>INDEX(Sheet3!E:E,MATCH(Concordance!A75,Sheet3!I:I,0))</f>
        <v>715350</v>
      </c>
      <c r="P75" s="184">
        <f>INDEX(Sheet3!H:H,MATCH(A75,Sheet3!I:I,0))</f>
        <v>715350</v>
      </c>
    </row>
    <row r="76" spans="1:16" x14ac:dyDescent="0.25">
      <c r="A76" s="22">
        <v>17126</v>
      </c>
      <c r="B76" s="27" t="s">
        <v>740</v>
      </c>
      <c r="C76" s="24">
        <v>178004636</v>
      </c>
      <c r="D76" s="24" t="s">
        <v>455</v>
      </c>
      <c r="E76" s="184">
        <v>316691</v>
      </c>
      <c r="F76" s="184">
        <v>63338.200000000004</v>
      </c>
      <c r="G76" s="184">
        <v>253352.80000000002</v>
      </c>
      <c r="H76" s="184">
        <f>INDEX(Sheet2!E:E,MATCH(Concordance!A76,Sheet2!O:O,0))</f>
        <v>0</v>
      </c>
      <c r="I76" s="184">
        <f>INDEX(Sheet2!F:F,MATCH(Concordance!A76,Sheet2!O:O,0))</f>
        <v>0</v>
      </c>
      <c r="J76" s="184">
        <f>INDEX(Sheet2!H:H,MATCH(A76,Sheet2!O:O,0))</f>
        <v>0</v>
      </c>
      <c r="K76" s="184">
        <f>INDEX(Sheet2!I:I,MATCH(A76,Sheet2!O:O,0))</f>
        <v>0</v>
      </c>
      <c r="L76" s="184">
        <f>INDEX(Sheet2!J:J,MATCH(A76,Sheet2!O:O,0))</f>
        <v>0</v>
      </c>
      <c r="M76" s="184">
        <f>INDEX(Sheet2!L:L,MATCH(A76,Sheet2!O:O,0))</f>
        <v>0</v>
      </c>
      <c r="O76" s="184">
        <f>INDEX(Sheet3!E:E,MATCH(Concordance!A76,Sheet3!I:I,0))</f>
        <v>140772</v>
      </c>
      <c r="P76" s="184">
        <f>INDEX(Sheet3!H:H,MATCH(A76,Sheet3!I:I,0))</f>
        <v>140772</v>
      </c>
    </row>
    <row r="77" spans="1:16" x14ac:dyDescent="0.25">
      <c r="A77" s="22">
        <v>18047</v>
      </c>
      <c r="B77" s="27" t="s">
        <v>741</v>
      </c>
      <c r="C77" s="24">
        <v>100653971</v>
      </c>
      <c r="D77" s="24" t="s">
        <v>234</v>
      </c>
      <c r="E77" s="184">
        <v>3338333</v>
      </c>
      <c r="F77" s="184">
        <v>667666.60000000009</v>
      </c>
      <c r="G77" s="184">
        <v>2670666.4000000004</v>
      </c>
      <c r="H77" s="184">
        <f>INDEX(Sheet2!E:E,MATCH(Concordance!A77,Sheet2!O:O,0))</f>
        <v>555345.87</v>
      </c>
      <c r="I77" s="184">
        <f>INDEX(Sheet2!F:F,MATCH(Concordance!A77,Sheet2!O:O,0))</f>
        <v>1397406.14</v>
      </c>
      <c r="J77" s="184">
        <f>INDEX(Sheet2!H:H,MATCH(A77,Sheet2!O:O,0))</f>
        <v>1952752.0099999998</v>
      </c>
      <c r="K77" s="184">
        <f>INDEX(Sheet2!I:I,MATCH(A77,Sheet2!O:O,0))</f>
        <v>106772.06</v>
      </c>
      <c r="L77" s="184">
        <f>INDEX(Sheet2!J:J,MATCH(A77,Sheet2!O:O,0))</f>
        <v>904006.06</v>
      </c>
      <c r="M77" s="184">
        <f>INDEX(Sheet2!L:L,MATCH(A77,Sheet2!O:O,0))</f>
        <v>1010778.1200000001</v>
      </c>
      <c r="O77" s="184">
        <f>INDEX(Sheet3!E:E,MATCH(Concordance!A77,Sheet3!I:I,0))</f>
        <v>1483915</v>
      </c>
      <c r="P77" s="184">
        <f>INDEX(Sheet3!H:H,MATCH(A77,Sheet3!I:I,0))</f>
        <v>1314918.2</v>
      </c>
    </row>
    <row r="78" spans="1:16" x14ac:dyDescent="0.25">
      <c r="A78" s="22">
        <v>18050</v>
      </c>
      <c r="B78" s="27" t="s">
        <v>742</v>
      </c>
      <c r="C78" s="24">
        <v>967817214</v>
      </c>
      <c r="D78" s="24" t="s">
        <v>630</v>
      </c>
      <c r="E78" s="184">
        <v>1743333</v>
      </c>
      <c r="F78" s="184">
        <v>348666.60000000003</v>
      </c>
      <c r="G78" s="184">
        <v>1394666.4000000001</v>
      </c>
      <c r="H78" s="184">
        <f>INDEX(Sheet2!E:E,MATCH(Concordance!A78,Sheet2!O:O,0))</f>
        <v>842352.55</v>
      </c>
      <c r="I78" s="184">
        <f>INDEX(Sheet2!F:F,MATCH(Concordance!A78,Sheet2!O:O,0))</f>
        <v>365841.07</v>
      </c>
      <c r="J78" s="184">
        <f>INDEX(Sheet2!H:H,MATCH(A78,Sheet2!O:O,0))</f>
        <v>1208193.6200000001</v>
      </c>
      <c r="K78" s="184">
        <f>INDEX(Sheet2!I:I,MATCH(A78,Sheet2!O:O,0))</f>
        <v>0</v>
      </c>
      <c r="L78" s="184">
        <f>INDEX(Sheet2!J:J,MATCH(A78,Sheet2!O:O,0))</f>
        <v>79843.12</v>
      </c>
      <c r="M78" s="184">
        <f>INDEX(Sheet2!L:L,MATCH(A78,Sheet2!O:O,0))</f>
        <v>79843.12</v>
      </c>
      <c r="O78" s="184">
        <f>INDEX(Sheet3!E:E,MATCH(Concordance!A78,Sheet3!I:I,0))</f>
        <v>774925</v>
      </c>
      <c r="P78" s="184">
        <f>INDEX(Sheet3!H:H,MATCH(A78,Sheet3!I:I,0))</f>
        <v>774830</v>
      </c>
    </row>
    <row r="79" spans="1:16" x14ac:dyDescent="0.25">
      <c r="A79" s="22">
        <v>19139</v>
      </c>
      <c r="B79" s="27" t="s">
        <v>743</v>
      </c>
      <c r="C79" s="24">
        <v>44825834</v>
      </c>
      <c r="D79" s="24" t="s">
        <v>123</v>
      </c>
      <c r="E79" s="184">
        <v>566907</v>
      </c>
      <c r="F79" s="184">
        <v>113381.40000000001</v>
      </c>
      <c r="G79" s="184">
        <v>453525.60000000003</v>
      </c>
      <c r="H79" s="184">
        <f>INDEX(Sheet2!E:E,MATCH(Concordance!A79,Sheet2!O:O,0))</f>
        <v>422902</v>
      </c>
      <c r="I79" s="184">
        <f>INDEX(Sheet2!F:F,MATCH(Concordance!A79,Sheet2!O:O,0))</f>
        <v>0</v>
      </c>
      <c r="J79" s="184">
        <f>INDEX(Sheet2!H:H,MATCH(A79,Sheet2!O:O,0))</f>
        <v>422902</v>
      </c>
      <c r="K79" s="184">
        <f>INDEX(Sheet2!I:I,MATCH(A79,Sheet2!O:O,0))</f>
        <v>74790.97</v>
      </c>
      <c r="L79" s="184">
        <f>INDEX(Sheet2!J:J,MATCH(A79,Sheet2!O:O,0))</f>
        <v>66145</v>
      </c>
      <c r="M79" s="184">
        <f>INDEX(Sheet2!L:L,MATCH(A79,Sheet2!O:O,0))</f>
        <v>140935.97</v>
      </c>
      <c r="O79" s="184">
        <f>INDEX(Sheet3!E:E,MATCH(Concordance!A79,Sheet3!I:I,0))</f>
        <v>251995</v>
      </c>
      <c r="P79" s="184">
        <f>INDEX(Sheet3!H:H,MATCH(A79,Sheet3!I:I,0))</f>
        <v>251995</v>
      </c>
    </row>
    <row r="80" spans="1:16" x14ac:dyDescent="0.25">
      <c r="A80" s="22">
        <v>19140</v>
      </c>
      <c r="B80" s="27" t="s">
        <v>744</v>
      </c>
      <c r="C80" s="24">
        <v>189348584</v>
      </c>
      <c r="D80" s="24" t="s">
        <v>603</v>
      </c>
      <c r="E80" s="184">
        <v>305266</v>
      </c>
      <c r="F80" s="184">
        <v>61053.200000000004</v>
      </c>
      <c r="G80" s="184">
        <v>244212.80000000002</v>
      </c>
      <c r="H80" s="184">
        <f>INDEX(Sheet2!E:E,MATCH(Concordance!A80,Sheet2!O:O,0))</f>
        <v>7850</v>
      </c>
      <c r="I80" s="184">
        <f>INDEX(Sheet2!F:F,MATCH(Concordance!A80,Sheet2!O:O,0))</f>
        <v>5101.63</v>
      </c>
      <c r="J80" s="184">
        <f>INDEX(Sheet2!H:H,MATCH(A80,Sheet2!O:O,0))</f>
        <v>12951.630000000001</v>
      </c>
      <c r="K80" s="184">
        <f>INDEX(Sheet2!I:I,MATCH(A80,Sheet2!O:O,0))</f>
        <v>103783</v>
      </c>
      <c r="L80" s="184">
        <f>INDEX(Sheet2!J:J,MATCH(A80,Sheet2!O:O,0))</f>
        <v>94414.54</v>
      </c>
      <c r="M80" s="184">
        <f>INDEX(Sheet2!L:L,MATCH(A80,Sheet2!O:O,0))</f>
        <v>198197.53999999998</v>
      </c>
      <c r="O80" s="184">
        <f>INDEX(Sheet3!E:E,MATCH(Concordance!A80,Sheet3!I:I,0))</f>
        <v>135693</v>
      </c>
      <c r="P80" s="184">
        <f>INDEX(Sheet3!H:H,MATCH(A80,Sheet3!I:I,0))</f>
        <v>135693</v>
      </c>
    </row>
    <row r="81" spans="1:16" x14ac:dyDescent="0.25">
      <c r="A81" s="22">
        <v>19142</v>
      </c>
      <c r="B81" s="27" t="s">
        <v>745</v>
      </c>
      <c r="C81" s="24">
        <v>780451261</v>
      </c>
      <c r="D81" s="24" t="s">
        <v>523</v>
      </c>
      <c r="E81" s="184">
        <v>3532008</v>
      </c>
      <c r="F81" s="184">
        <v>706401.60000000009</v>
      </c>
      <c r="G81" s="184">
        <v>2825606.4000000004</v>
      </c>
      <c r="H81" s="184">
        <f>INDEX(Sheet2!E:E,MATCH(Concordance!A81,Sheet2!O:O,0))</f>
        <v>859658.6</v>
      </c>
      <c r="I81" s="184">
        <f>INDEX(Sheet2!F:F,MATCH(Concordance!A81,Sheet2!O:O,0))</f>
        <v>518811.34</v>
      </c>
      <c r="J81" s="184">
        <f>INDEX(Sheet2!H:H,MATCH(A81,Sheet2!O:O,0))</f>
        <v>1378469.94</v>
      </c>
      <c r="K81" s="184">
        <f>INDEX(Sheet2!I:I,MATCH(A81,Sheet2!O:O,0))</f>
        <v>317677.39</v>
      </c>
      <c r="L81" s="184">
        <f>INDEX(Sheet2!J:J,MATCH(A81,Sheet2!O:O,0))</f>
        <v>639033.69999999995</v>
      </c>
      <c r="M81" s="184">
        <f>INDEX(Sheet2!L:L,MATCH(A81,Sheet2!O:O,0))</f>
        <v>956711.09</v>
      </c>
      <c r="O81" s="184">
        <f>INDEX(Sheet3!E:E,MATCH(Concordance!A81,Sheet3!I:I,0))</f>
        <v>1570005</v>
      </c>
      <c r="P81" s="184">
        <f>INDEX(Sheet3!H:H,MATCH(A81,Sheet3!I:I,0))</f>
        <v>1570005</v>
      </c>
    </row>
    <row r="82" spans="1:16" x14ac:dyDescent="0.25">
      <c r="A82" s="22">
        <v>19144</v>
      </c>
      <c r="B82" s="27" t="s">
        <v>746</v>
      </c>
      <c r="C82" s="24">
        <v>84096338</v>
      </c>
      <c r="D82" s="24" t="s">
        <v>564</v>
      </c>
      <c r="E82" s="184">
        <v>1112947</v>
      </c>
      <c r="F82" s="184">
        <v>222589.40000000002</v>
      </c>
      <c r="G82" s="184">
        <v>890357.60000000009</v>
      </c>
      <c r="H82" s="184">
        <f>INDEX(Sheet2!E:E,MATCH(Concordance!A82,Sheet2!O:O,0))</f>
        <v>0</v>
      </c>
      <c r="I82" s="184">
        <f>INDEX(Sheet2!F:F,MATCH(Concordance!A82,Sheet2!O:O,0))</f>
        <v>0</v>
      </c>
      <c r="J82" s="184">
        <f>INDEX(Sheet2!H:H,MATCH(A82,Sheet2!O:O,0))</f>
        <v>0</v>
      </c>
      <c r="K82" s="184">
        <f>INDEX(Sheet2!I:I,MATCH(A82,Sheet2!O:O,0))</f>
        <v>226916.4</v>
      </c>
      <c r="L82" s="184">
        <f>INDEX(Sheet2!J:J,MATCH(A82,Sheet2!O:O,0))</f>
        <v>0</v>
      </c>
      <c r="M82" s="184">
        <f>INDEX(Sheet2!L:L,MATCH(A82,Sheet2!O:O,0))</f>
        <v>226916.4</v>
      </c>
      <c r="O82" s="184">
        <f>INDEX(Sheet3!E:E,MATCH(Concordance!A82,Sheet3!I:I,0))</f>
        <v>494714</v>
      </c>
      <c r="P82" s="184">
        <f>INDEX(Sheet3!H:H,MATCH(A82,Sheet3!I:I,0))</f>
        <v>494714</v>
      </c>
    </row>
    <row r="83" spans="1:16" x14ac:dyDescent="0.25">
      <c r="A83" s="22">
        <v>19147</v>
      </c>
      <c r="B83" s="27" t="s">
        <v>36</v>
      </c>
      <c r="C83" s="24">
        <v>159604503</v>
      </c>
      <c r="D83" s="24" t="s">
        <v>235</v>
      </c>
      <c r="E83" s="184">
        <v>208028</v>
      </c>
      <c r="F83" s="184">
        <v>41605.600000000006</v>
      </c>
      <c r="G83" s="184">
        <v>166422.40000000002</v>
      </c>
      <c r="H83" s="184">
        <f>INDEX(Sheet2!E:E,MATCH(Concordance!A83,Sheet2!O:O,0))</f>
        <v>98831.42</v>
      </c>
      <c r="I83" s="184">
        <f>INDEX(Sheet2!F:F,MATCH(Concordance!A83,Sheet2!O:O,0))</f>
        <v>1269.5</v>
      </c>
      <c r="J83" s="184">
        <f>INDEX(Sheet2!H:H,MATCH(A83,Sheet2!O:O,0))</f>
        <v>100100.92</v>
      </c>
      <c r="K83" s="184">
        <f>INDEX(Sheet2!I:I,MATCH(A83,Sheet2!O:O,0))</f>
        <v>29465.84</v>
      </c>
      <c r="L83" s="184">
        <f>INDEX(Sheet2!J:J,MATCH(A83,Sheet2!O:O,0))</f>
        <v>71315.990000000005</v>
      </c>
      <c r="M83" s="184">
        <f>INDEX(Sheet2!L:L,MATCH(A83,Sheet2!O:O,0))</f>
        <v>100781.83</v>
      </c>
      <c r="O83" s="184">
        <f>INDEX(Sheet3!E:E,MATCH(Concordance!A83,Sheet3!I:I,0))</f>
        <v>92470</v>
      </c>
      <c r="P83" s="184">
        <f>INDEX(Sheet3!H:H,MATCH(A83,Sheet3!I:I,0))</f>
        <v>92470</v>
      </c>
    </row>
    <row r="84" spans="1:16" x14ac:dyDescent="0.25">
      <c r="A84" s="22">
        <v>19148</v>
      </c>
      <c r="B84" s="27" t="s">
        <v>747</v>
      </c>
      <c r="C84" s="24">
        <v>100041987</v>
      </c>
      <c r="D84" s="24" t="s">
        <v>748</v>
      </c>
      <c r="E84" s="184">
        <v>1237264</v>
      </c>
      <c r="F84" s="184">
        <v>247452.80000000002</v>
      </c>
      <c r="G84" s="184">
        <v>989811.20000000007</v>
      </c>
      <c r="H84" s="184">
        <f>INDEX(Sheet2!E:E,MATCH(Concordance!A84,Sheet2!O:O,0))</f>
        <v>49149.3</v>
      </c>
      <c r="I84" s="184">
        <f>INDEX(Sheet2!F:F,MATCH(Concordance!A84,Sheet2!O:O,0))</f>
        <v>0</v>
      </c>
      <c r="J84" s="184">
        <f>INDEX(Sheet2!H:H,MATCH(A84,Sheet2!O:O,0))</f>
        <v>49149.3</v>
      </c>
      <c r="K84" s="184">
        <f>INDEX(Sheet2!I:I,MATCH(A84,Sheet2!O:O,0))</f>
        <v>493895.49</v>
      </c>
      <c r="L84" s="184">
        <f>INDEX(Sheet2!J:J,MATCH(A84,Sheet2!O:O,0))</f>
        <v>305757.48</v>
      </c>
      <c r="M84" s="184">
        <f>INDEX(Sheet2!L:L,MATCH(A84,Sheet2!O:O,0))</f>
        <v>799652.97</v>
      </c>
      <c r="O84" s="184">
        <f>INDEX(Sheet3!E:E,MATCH(Concordance!A84,Sheet3!I:I,0))</f>
        <v>549974</v>
      </c>
      <c r="P84" s="184">
        <f>INDEX(Sheet3!H:H,MATCH(A84,Sheet3!I:I,0))</f>
        <v>549965</v>
      </c>
    </row>
    <row r="85" spans="1:16" x14ac:dyDescent="0.25">
      <c r="A85" s="22">
        <v>19149</v>
      </c>
      <c r="B85" s="27" t="s">
        <v>749</v>
      </c>
      <c r="C85" s="24">
        <v>82128083</v>
      </c>
      <c r="D85" s="24" t="s">
        <v>297</v>
      </c>
      <c r="E85" s="184">
        <v>2527029</v>
      </c>
      <c r="F85" s="184">
        <v>505405.80000000005</v>
      </c>
      <c r="G85" s="184">
        <v>2021623.2000000002</v>
      </c>
      <c r="H85" s="184">
        <f>INDEX(Sheet2!E:E,MATCH(Concordance!A85,Sheet2!O:O,0))</f>
        <v>63577</v>
      </c>
      <c r="I85" s="184">
        <f>INDEX(Sheet2!F:F,MATCH(Concordance!A85,Sheet2!O:O,0))</f>
        <v>1802885.8</v>
      </c>
      <c r="J85" s="184">
        <f>INDEX(Sheet2!H:H,MATCH(A85,Sheet2!O:O,0))</f>
        <v>1866462.8</v>
      </c>
      <c r="K85" s="184">
        <f>INDEX(Sheet2!I:I,MATCH(A85,Sheet2!O:O,0))</f>
        <v>21739</v>
      </c>
      <c r="L85" s="184">
        <f>INDEX(Sheet2!J:J,MATCH(A85,Sheet2!O:O,0))</f>
        <v>368796.14</v>
      </c>
      <c r="M85" s="184">
        <f>INDEX(Sheet2!L:L,MATCH(A85,Sheet2!O:O,0))</f>
        <v>390535.14</v>
      </c>
      <c r="O85" s="184">
        <f>INDEX(Sheet3!E:E,MATCH(Concordance!A85,Sheet3!I:I,0))</f>
        <v>1123284</v>
      </c>
      <c r="P85" s="184">
        <f>INDEX(Sheet3!H:H,MATCH(A85,Sheet3!I:I,0))</f>
        <v>1123284</v>
      </c>
    </row>
    <row r="86" spans="1:16" x14ac:dyDescent="0.25">
      <c r="A86" s="22">
        <v>19150</v>
      </c>
      <c r="B86" s="27" t="s">
        <v>750</v>
      </c>
      <c r="C86" s="24">
        <v>100600568</v>
      </c>
      <c r="D86" s="24" t="s">
        <v>230</v>
      </c>
      <c r="E86" s="184">
        <v>319377</v>
      </c>
      <c r="F86" s="184">
        <v>63875.4</v>
      </c>
      <c r="G86" s="184">
        <v>255501.6</v>
      </c>
      <c r="H86" s="184">
        <f>INDEX(Sheet2!E:E,MATCH(Concordance!A86,Sheet2!O:O,0))</f>
        <v>198911.55</v>
      </c>
      <c r="I86" s="184">
        <f>INDEX(Sheet2!F:F,MATCH(Concordance!A86,Sheet2!O:O,0))</f>
        <v>0</v>
      </c>
      <c r="J86" s="184">
        <f>INDEX(Sheet2!H:H,MATCH(A86,Sheet2!O:O,0))</f>
        <v>198911.55</v>
      </c>
      <c r="K86" s="184">
        <f>INDEX(Sheet2!I:I,MATCH(A86,Sheet2!O:O,0))</f>
        <v>120465.45</v>
      </c>
      <c r="L86" s="184">
        <f>INDEX(Sheet2!J:J,MATCH(A86,Sheet2!O:O,0))</f>
        <v>0</v>
      </c>
      <c r="M86" s="184">
        <f>INDEX(Sheet2!L:L,MATCH(A86,Sheet2!O:O,0))</f>
        <v>120465.45</v>
      </c>
      <c r="O86" s="184">
        <f>INDEX(Sheet3!E:E,MATCH(Concordance!A86,Sheet3!I:I,0))</f>
        <v>141966</v>
      </c>
      <c r="P86" s="184">
        <f>INDEX(Sheet3!H:H,MATCH(A86,Sheet3!I:I,0))</f>
        <v>141966</v>
      </c>
    </row>
    <row r="87" spans="1:16" x14ac:dyDescent="0.25">
      <c r="A87" s="22">
        <v>19151</v>
      </c>
      <c r="B87" s="27" t="s">
        <v>751</v>
      </c>
      <c r="C87" s="24">
        <v>83122994</v>
      </c>
      <c r="D87" s="24" t="s">
        <v>421</v>
      </c>
      <c r="E87" s="184">
        <v>730726</v>
      </c>
      <c r="F87" s="184">
        <v>146145.20000000001</v>
      </c>
      <c r="G87" s="184">
        <v>584580.80000000005</v>
      </c>
      <c r="H87" s="184">
        <f>INDEX(Sheet2!E:E,MATCH(Concordance!A87,Sheet2!O:O,0))</f>
        <v>584580.80000000005</v>
      </c>
      <c r="I87" s="184">
        <f>INDEX(Sheet2!F:F,MATCH(Concordance!A87,Sheet2!O:O,0))</f>
        <v>0</v>
      </c>
      <c r="J87" s="184">
        <f>INDEX(Sheet2!H:H,MATCH(A87,Sheet2!O:O,0))</f>
        <v>584580.80000000005</v>
      </c>
      <c r="K87" s="184">
        <f>INDEX(Sheet2!I:I,MATCH(A87,Sheet2!O:O,0))</f>
        <v>146145.20000000001</v>
      </c>
      <c r="L87" s="184">
        <f>INDEX(Sheet2!J:J,MATCH(A87,Sheet2!O:O,0))</f>
        <v>0</v>
      </c>
      <c r="M87" s="184">
        <f>INDEX(Sheet2!L:L,MATCH(A87,Sheet2!O:O,0))</f>
        <v>146145.20000000001</v>
      </c>
      <c r="O87" s="184">
        <f>INDEX(Sheet3!E:E,MATCH(Concordance!A87,Sheet3!I:I,0))</f>
        <v>324814</v>
      </c>
      <c r="P87" s="184">
        <f>INDEX(Sheet3!H:H,MATCH(A87,Sheet3!I:I,0))</f>
        <v>324814</v>
      </c>
    </row>
    <row r="88" spans="1:16" x14ac:dyDescent="0.25">
      <c r="A88" s="22">
        <v>19152</v>
      </c>
      <c r="B88" s="27" t="s">
        <v>752</v>
      </c>
      <c r="C88" s="24">
        <v>73061038</v>
      </c>
      <c r="D88" s="24" t="s">
        <v>137</v>
      </c>
      <c r="E88" s="184">
        <v>5449586</v>
      </c>
      <c r="F88" s="184">
        <v>1089917.2</v>
      </c>
      <c r="G88" s="184">
        <v>4359668.8</v>
      </c>
      <c r="H88" s="184">
        <f>INDEX(Sheet2!E:E,MATCH(Concordance!A88,Sheet2!O:O,0))</f>
        <v>0</v>
      </c>
      <c r="I88" s="184">
        <f>INDEX(Sheet2!F:F,MATCH(Concordance!A88,Sheet2!O:O,0))</f>
        <v>4214276.18</v>
      </c>
      <c r="J88" s="184">
        <f>INDEX(Sheet2!H:H,MATCH(A88,Sheet2!O:O,0))</f>
        <v>4214276.18</v>
      </c>
      <c r="K88" s="184">
        <f>INDEX(Sheet2!I:I,MATCH(A88,Sheet2!O:O,0))</f>
        <v>0</v>
      </c>
      <c r="L88" s="184">
        <f>INDEX(Sheet2!J:J,MATCH(A88,Sheet2!O:O,0))</f>
        <v>576014.37</v>
      </c>
      <c r="M88" s="184">
        <f>INDEX(Sheet2!L:L,MATCH(A88,Sheet2!O:O,0))</f>
        <v>576014.37</v>
      </c>
      <c r="O88" s="184">
        <f>INDEX(Sheet3!E:E,MATCH(Concordance!A88,Sheet3!I:I,0))</f>
        <v>2422384</v>
      </c>
      <c r="P88" s="184">
        <f>INDEX(Sheet3!H:H,MATCH(A88,Sheet3!I:I,0))</f>
        <v>2422384</v>
      </c>
    </row>
    <row r="89" spans="1:16" x14ac:dyDescent="0.25">
      <c r="A89" s="22">
        <v>20001</v>
      </c>
      <c r="B89" s="27" t="s">
        <v>753</v>
      </c>
      <c r="C89" s="24">
        <v>613278258</v>
      </c>
      <c r="D89" s="24" t="s">
        <v>599</v>
      </c>
      <c r="E89" s="184">
        <v>3624987</v>
      </c>
      <c r="F89" s="184">
        <v>724997.4</v>
      </c>
      <c r="G89" s="184">
        <v>2899989.6</v>
      </c>
      <c r="H89" s="184">
        <f>INDEX(Sheet2!E:E,MATCH(Concordance!A89,Sheet2!O:O,0))</f>
        <v>160509.95000000001</v>
      </c>
      <c r="I89" s="184">
        <f>INDEX(Sheet2!F:F,MATCH(Concordance!A89,Sheet2!O:O,0))</f>
        <v>2611567.21</v>
      </c>
      <c r="J89" s="184">
        <f>INDEX(Sheet2!H:H,MATCH(A89,Sheet2!O:O,0))</f>
        <v>2772077.16</v>
      </c>
      <c r="K89" s="184">
        <f>INDEX(Sheet2!I:I,MATCH(A89,Sheet2!O:O,0))</f>
        <v>123194.3</v>
      </c>
      <c r="L89" s="184">
        <f>INDEX(Sheet2!J:J,MATCH(A89,Sheet2!O:O,0))</f>
        <v>729715.53999999992</v>
      </c>
      <c r="M89" s="184">
        <f>INDEX(Sheet2!L:L,MATCH(A89,Sheet2!O:O,0))</f>
        <v>852909.84</v>
      </c>
      <c r="O89" s="184">
        <f>INDEX(Sheet3!E:E,MATCH(Concordance!A89,Sheet3!I:I,0))</f>
        <v>1611335</v>
      </c>
      <c r="P89" s="184">
        <f>INDEX(Sheet3!H:H,MATCH(A89,Sheet3!I:I,0))</f>
        <v>1611138</v>
      </c>
    </row>
    <row r="90" spans="1:16" x14ac:dyDescent="0.25">
      <c r="A90" s="22">
        <v>20002</v>
      </c>
      <c r="B90" s="27" t="s">
        <v>754</v>
      </c>
      <c r="C90" s="24">
        <v>95045340</v>
      </c>
      <c r="D90" s="24" t="s">
        <v>238</v>
      </c>
      <c r="E90" s="184">
        <v>4399392</v>
      </c>
      <c r="F90" s="184">
        <v>879878.4</v>
      </c>
      <c r="G90" s="184">
        <v>3519513.6</v>
      </c>
      <c r="H90" s="184">
        <f>INDEX(Sheet2!E:E,MATCH(Concordance!A90,Sheet2!O:O,0))</f>
        <v>1853481.59</v>
      </c>
      <c r="I90" s="184">
        <f>INDEX(Sheet2!F:F,MATCH(Concordance!A90,Sheet2!O:O,0))</f>
        <v>578727.18000000005</v>
      </c>
      <c r="J90" s="184">
        <f>INDEX(Sheet2!H:H,MATCH(A90,Sheet2!O:O,0))</f>
        <v>2432208.77</v>
      </c>
      <c r="K90" s="184">
        <f>INDEX(Sheet2!I:I,MATCH(A90,Sheet2!O:O,0))</f>
        <v>197962.27</v>
      </c>
      <c r="L90" s="184">
        <f>INDEX(Sheet2!J:J,MATCH(A90,Sheet2!O:O,0))</f>
        <v>170108.53</v>
      </c>
      <c r="M90" s="184">
        <f>INDEX(Sheet2!L:L,MATCH(A90,Sheet2!O:O,0))</f>
        <v>368070.8</v>
      </c>
      <c r="O90" s="184">
        <f>INDEX(Sheet3!E:E,MATCH(Concordance!A90,Sheet3!I:I,0))</f>
        <v>1955564</v>
      </c>
      <c r="P90" s="184">
        <f>INDEX(Sheet3!H:H,MATCH(A90,Sheet3!I:I,0))</f>
        <v>983586.95</v>
      </c>
    </row>
    <row r="91" spans="1:16" x14ac:dyDescent="0.25">
      <c r="A91" s="22">
        <v>21148</v>
      </c>
      <c r="B91" s="27" t="s">
        <v>755</v>
      </c>
      <c r="C91" s="24">
        <v>159600295</v>
      </c>
      <c r="D91" s="24" t="s">
        <v>474</v>
      </c>
      <c r="E91" s="184">
        <v>305902</v>
      </c>
      <c r="F91" s="184">
        <v>61180.4</v>
      </c>
      <c r="G91" s="184">
        <v>244721.6</v>
      </c>
      <c r="H91" s="184">
        <f>INDEX(Sheet2!E:E,MATCH(Concordance!A91,Sheet2!O:O,0))</f>
        <v>243902</v>
      </c>
      <c r="I91" s="184">
        <f>INDEX(Sheet2!F:F,MATCH(Concordance!A91,Sheet2!O:O,0))</f>
        <v>0</v>
      </c>
      <c r="J91" s="184">
        <f>INDEX(Sheet2!H:H,MATCH(A91,Sheet2!O:O,0))</f>
        <v>243902</v>
      </c>
      <c r="K91" s="184">
        <f>INDEX(Sheet2!I:I,MATCH(A91,Sheet2!O:O,0))</f>
        <v>62000</v>
      </c>
      <c r="L91" s="184">
        <f>INDEX(Sheet2!J:J,MATCH(A91,Sheet2!O:O,0))</f>
        <v>0</v>
      </c>
      <c r="M91" s="184">
        <f>INDEX(Sheet2!L:L,MATCH(A91,Sheet2!O:O,0))</f>
        <v>62000</v>
      </c>
      <c r="O91" s="184">
        <f>INDEX(Sheet3!E:E,MATCH(Concordance!A91,Sheet3!I:I,0))</f>
        <v>135976</v>
      </c>
      <c r="P91" s="184">
        <f>INDEX(Sheet3!H:H,MATCH(A91,Sheet3!I:I,0))</f>
        <v>135976</v>
      </c>
    </row>
    <row r="92" spans="1:16" x14ac:dyDescent="0.25">
      <c r="A92" s="22">
        <v>21149</v>
      </c>
      <c r="B92" s="27" t="s">
        <v>756</v>
      </c>
      <c r="C92" s="24">
        <v>100653781</v>
      </c>
      <c r="D92" s="24" t="s">
        <v>160</v>
      </c>
      <c r="E92" s="184">
        <v>481161</v>
      </c>
      <c r="F92" s="184">
        <v>96232.200000000012</v>
      </c>
      <c r="G92" s="184">
        <v>384928.80000000005</v>
      </c>
      <c r="H92" s="184">
        <f>INDEX(Sheet2!E:E,MATCH(Concordance!A92,Sheet2!O:O,0))</f>
        <v>30077.200000000001</v>
      </c>
      <c r="I92" s="184">
        <f>INDEX(Sheet2!F:F,MATCH(Concordance!A92,Sheet2!O:O,0))</f>
        <v>186179.29</v>
      </c>
      <c r="J92" s="184">
        <f>INDEX(Sheet2!H:H,MATCH(A92,Sheet2!O:O,0))</f>
        <v>216256.49000000002</v>
      </c>
      <c r="K92" s="184">
        <f>INDEX(Sheet2!I:I,MATCH(A92,Sheet2!O:O,0))</f>
        <v>0</v>
      </c>
      <c r="L92" s="184">
        <f>INDEX(Sheet2!J:J,MATCH(A92,Sheet2!O:O,0))</f>
        <v>53442.7</v>
      </c>
      <c r="M92" s="184">
        <f>INDEX(Sheet2!L:L,MATCH(A92,Sheet2!O:O,0))</f>
        <v>53442.7</v>
      </c>
      <c r="O92" s="184">
        <f>INDEX(Sheet3!E:E,MATCH(Concordance!A92,Sheet3!I:I,0))</f>
        <v>213880</v>
      </c>
      <c r="P92" s="184">
        <f>INDEX(Sheet3!H:H,MATCH(A92,Sheet3!I:I,0))</f>
        <v>213880</v>
      </c>
    </row>
    <row r="93" spans="1:16" x14ac:dyDescent="0.25">
      <c r="A93" s="22">
        <v>21150</v>
      </c>
      <c r="B93" s="27" t="s">
        <v>757</v>
      </c>
      <c r="C93" s="24">
        <v>50124460</v>
      </c>
      <c r="D93" s="24" t="s">
        <v>341</v>
      </c>
      <c r="E93" s="184">
        <v>344670</v>
      </c>
      <c r="F93" s="184">
        <v>68934</v>
      </c>
      <c r="G93" s="184">
        <v>275736</v>
      </c>
      <c r="H93" s="184">
        <f>INDEX(Sheet2!E:E,MATCH(Concordance!A93,Sheet2!O:O,0))</f>
        <v>321913.37</v>
      </c>
      <c r="I93" s="184">
        <f>INDEX(Sheet2!F:F,MATCH(Concordance!A93,Sheet2!O:O,0))</f>
        <v>0</v>
      </c>
      <c r="J93" s="184">
        <f>INDEX(Sheet2!H:H,MATCH(A93,Sheet2!O:O,0))</f>
        <v>321913.37</v>
      </c>
      <c r="K93" s="184">
        <f>INDEX(Sheet2!I:I,MATCH(A93,Sheet2!O:O,0))</f>
        <v>0</v>
      </c>
      <c r="L93" s="184">
        <f>INDEX(Sheet2!J:J,MATCH(A93,Sheet2!O:O,0))</f>
        <v>0</v>
      </c>
      <c r="M93" s="184">
        <f>INDEX(Sheet2!L:L,MATCH(A93,Sheet2!O:O,0))</f>
        <v>0</v>
      </c>
      <c r="O93" s="184">
        <f>INDEX(Sheet3!E:E,MATCH(Concordance!A93,Sheet3!I:I,0))</f>
        <v>153209</v>
      </c>
      <c r="P93" s="184">
        <f>INDEX(Sheet3!H:H,MATCH(A93,Sheet3!I:I,0))</f>
        <v>153190</v>
      </c>
    </row>
    <row r="94" spans="1:16" x14ac:dyDescent="0.25">
      <c r="A94" s="22">
        <v>21151</v>
      </c>
      <c r="B94" s="27" t="s">
        <v>758</v>
      </c>
      <c r="C94" s="24">
        <v>50897560</v>
      </c>
      <c r="D94" s="24" t="s">
        <v>545</v>
      </c>
      <c r="E94" s="184">
        <v>953266</v>
      </c>
      <c r="F94" s="184">
        <v>190653.2</v>
      </c>
      <c r="G94" s="184">
        <v>762612.8</v>
      </c>
      <c r="H94" s="184">
        <f>INDEX(Sheet2!E:E,MATCH(Concordance!A94,Sheet2!O:O,0))</f>
        <v>0</v>
      </c>
      <c r="I94" s="184">
        <f>INDEX(Sheet2!F:F,MATCH(Concordance!A94,Sheet2!O:O,0))</f>
        <v>322146.76</v>
      </c>
      <c r="J94" s="184">
        <f>INDEX(Sheet2!H:H,MATCH(A94,Sheet2!O:O,0))</f>
        <v>322146.76</v>
      </c>
      <c r="K94" s="184">
        <f>INDEX(Sheet2!I:I,MATCH(A94,Sheet2!O:O,0))</f>
        <v>5503.4</v>
      </c>
      <c r="L94" s="184">
        <f>INDEX(Sheet2!J:J,MATCH(A94,Sheet2!O:O,0))</f>
        <v>148835.75</v>
      </c>
      <c r="M94" s="184">
        <f>INDEX(Sheet2!L:L,MATCH(A94,Sheet2!O:O,0))</f>
        <v>154339.15</v>
      </c>
      <c r="O94" s="184">
        <f>INDEX(Sheet3!E:E,MATCH(Concordance!A94,Sheet3!I:I,0))</f>
        <v>423734</v>
      </c>
      <c r="P94" s="184">
        <f>INDEX(Sheet3!H:H,MATCH(A94,Sheet3!I:I,0))</f>
        <v>423734</v>
      </c>
    </row>
    <row r="95" spans="1:16" x14ac:dyDescent="0.25">
      <c r="A95" s="22">
        <v>22088</v>
      </c>
      <c r="B95" s="27" t="s">
        <v>759</v>
      </c>
      <c r="C95" s="24">
        <v>51027563</v>
      </c>
      <c r="D95" s="24" t="s">
        <v>183</v>
      </c>
      <c r="E95" s="184">
        <v>341356</v>
      </c>
      <c r="F95" s="184">
        <v>68271.199999999997</v>
      </c>
      <c r="G95" s="184">
        <v>273084.79999999999</v>
      </c>
      <c r="H95" s="184">
        <f>INDEX(Sheet2!E:E,MATCH(Concordance!A95,Sheet2!O:O,0))</f>
        <v>185151.15</v>
      </c>
      <c r="I95" s="184">
        <f>INDEX(Sheet2!F:F,MATCH(Concordance!A95,Sheet2!O:O,0))</f>
        <v>0</v>
      </c>
      <c r="J95" s="184">
        <f>INDEX(Sheet2!H:H,MATCH(A95,Sheet2!O:O,0))</f>
        <v>185151.15</v>
      </c>
      <c r="K95" s="184">
        <f>INDEX(Sheet2!I:I,MATCH(A95,Sheet2!O:O,0))</f>
        <v>0</v>
      </c>
      <c r="L95" s="184">
        <f>INDEX(Sheet2!J:J,MATCH(A95,Sheet2!O:O,0))</f>
        <v>0</v>
      </c>
      <c r="M95" s="184">
        <f>INDEX(Sheet2!L:L,MATCH(A95,Sheet2!O:O,0))</f>
        <v>0</v>
      </c>
      <c r="O95" s="184">
        <f>INDEX(Sheet3!E:E,MATCH(Concordance!A95,Sheet3!I:I,0))</f>
        <v>151736</v>
      </c>
      <c r="P95" s="184">
        <f>INDEX(Sheet3!H:H,MATCH(A95,Sheet3!I:I,0))</f>
        <v>151736</v>
      </c>
    </row>
    <row r="96" spans="1:16" x14ac:dyDescent="0.25">
      <c r="A96" s="22">
        <v>22089</v>
      </c>
      <c r="B96" s="27" t="s">
        <v>760</v>
      </c>
      <c r="C96" s="24">
        <v>100041862</v>
      </c>
      <c r="D96" s="24" t="s">
        <v>453</v>
      </c>
      <c r="E96" s="184">
        <v>5501724</v>
      </c>
      <c r="F96" s="184">
        <v>1100344.8</v>
      </c>
      <c r="G96" s="184">
        <v>4401379.2</v>
      </c>
      <c r="H96" s="184">
        <f>INDEX(Sheet2!E:E,MATCH(Concordance!A96,Sheet2!O:O,0))</f>
        <v>691803.71</v>
      </c>
      <c r="I96" s="184">
        <f>INDEX(Sheet2!F:F,MATCH(Concordance!A96,Sheet2!O:O,0))</f>
        <v>1196550.9099999999</v>
      </c>
      <c r="J96" s="184">
        <f>INDEX(Sheet2!H:H,MATCH(A96,Sheet2!O:O,0))</f>
        <v>1888354.6199999999</v>
      </c>
      <c r="K96" s="184">
        <f>INDEX(Sheet2!I:I,MATCH(A96,Sheet2!O:O,0))</f>
        <v>482098.92</v>
      </c>
      <c r="L96" s="184">
        <f>INDEX(Sheet2!J:J,MATCH(A96,Sheet2!O:O,0))</f>
        <v>51568.49</v>
      </c>
      <c r="M96" s="184">
        <f>INDEX(Sheet2!L:L,MATCH(A96,Sheet2!O:O,0))</f>
        <v>533667.41</v>
      </c>
      <c r="O96" s="184">
        <f>INDEX(Sheet3!E:E,MATCH(Concordance!A96,Sheet3!I:I,0))</f>
        <v>2445560</v>
      </c>
      <c r="P96" s="184">
        <f>INDEX(Sheet3!H:H,MATCH(A96,Sheet3!I:I,0))</f>
        <v>2445560</v>
      </c>
    </row>
    <row r="97" spans="1:16" x14ac:dyDescent="0.25">
      <c r="A97" s="22">
        <v>22090</v>
      </c>
      <c r="B97" s="27" t="s">
        <v>761</v>
      </c>
      <c r="C97" s="24">
        <v>800482908</v>
      </c>
      <c r="D97" s="24" t="s">
        <v>582</v>
      </c>
      <c r="E97" s="184">
        <v>1069601</v>
      </c>
      <c r="F97" s="184">
        <v>213920.2</v>
      </c>
      <c r="G97" s="184">
        <v>855680.8</v>
      </c>
      <c r="H97" s="184">
        <f>INDEX(Sheet2!E:E,MATCH(Concordance!A97,Sheet2!O:O,0))</f>
        <v>62325</v>
      </c>
      <c r="I97" s="184">
        <f>INDEX(Sheet2!F:F,MATCH(Concordance!A97,Sheet2!O:O,0))</f>
        <v>446312</v>
      </c>
      <c r="J97" s="184">
        <f>INDEX(Sheet2!H:H,MATCH(A97,Sheet2!O:O,0))</f>
        <v>508637</v>
      </c>
      <c r="K97" s="184">
        <f>INDEX(Sheet2!I:I,MATCH(A97,Sheet2!O:O,0))</f>
        <v>66264.289999999994</v>
      </c>
      <c r="L97" s="184">
        <f>INDEX(Sheet2!J:J,MATCH(A97,Sheet2!O:O,0))</f>
        <v>108615.58</v>
      </c>
      <c r="M97" s="184">
        <f>INDEX(Sheet2!L:L,MATCH(A97,Sheet2!O:O,0))</f>
        <v>174879.87</v>
      </c>
      <c r="O97" s="184">
        <f>INDEX(Sheet3!E:E,MATCH(Concordance!A97,Sheet3!I:I,0))</f>
        <v>475446</v>
      </c>
      <c r="P97" s="184">
        <f>INDEX(Sheet3!H:H,MATCH(A97,Sheet3!I:I,0))</f>
        <v>475446</v>
      </c>
    </row>
    <row r="98" spans="1:16" x14ac:dyDescent="0.25">
      <c r="A98" s="22">
        <v>22091</v>
      </c>
      <c r="B98" s="27" t="s">
        <v>762</v>
      </c>
      <c r="C98" s="24">
        <v>100338839</v>
      </c>
      <c r="D98" s="24" t="s">
        <v>140</v>
      </c>
      <c r="E98" s="184">
        <v>485126</v>
      </c>
      <c r="F98" s="184">
        <v>97025.200000000012</v>
      </c>
      <c r="G98" s="184">
        <v>388100.80000000005</v>
      </c>
      <c r="H98" s="184">
        <f>INDEX(Sheet2!E:E,MATCH(Concordance!A98,Sheet2!O:O,0))</f>
        <v>321243.23</v>
      </c>
      <c r="I98" s="184">
        <f>INDEX(Sheet2!F:F,MATCH(Concordance!A98,Sheet2!O:O,0))</f>
        <v>0</v>
      </c>
      <c r="J98" s="184">
        <f>INDEX(Sheet2!H:H,MATCH(A98,Sheet2!O:O,0))</f>
        <v>321243.23</v>
      </c>
      <c r="K98" s="184">
        <f>INDEX(Sheet2!I:I,MATCH(A98,Sheet2!O:O,0))</f>
        <v>163882.76999999999</v>
      </c>
      <c r="L98" s="184">
        <f>INDEX(Sheet2!J:J,MATCH(A98,Sheet2!O:O,0))</f>
        <v>0</v>
      </c>
      <c r="M98" s="184">
        <f>INDEX(Sheet2!L:L,MATCH(A98,Sheet2!O:O,0))</f>
        <v>163882.76999999999</v>
      </c>
      <c r="O98" s="184">
        <f>INDEX(Sheet3!E:E,MATCH(Concordance!A98,Sheet3!I:I,0))</f>
        <v>215642</v>
      </c>
      <c r="P98" s="184">
        <f>INDEX(Sheet3!H:H,MATCH(A98,Sheet3!I:I,0))</f>
        <v>215616</v>
      </c>
    </row>
    <row r="99" spans="1:16" x14ac:dyDescent="0.25">
      <c r="A99" s="22">
        <v>22092</v>
      </c>
      <c r="B99" s="27" t="s">
        <v>763</v>
      </c>
      <c r="C99" s="24">
        <v>51027837</v>
      </c>
      <c r="D99" s="24" t="s">
        <v>195</v>
      </c>
      <c r="E99" s="184">
        <v>1320437</v>
      </c>
      <c r="F99" s="184">
        <v>264087.40000000002</v>
      </c>
      <c r="G99" s="184">
        <v>1056349.6000000001</v>
      </c>
      <c r="H99" s="184">
        <f>INDEX(Sheet2!E:E,MATCH(Concordance!A99,Sheet2!O:O,0))</f>
        <v>0</v>
      </c>
      <c r="I99" s="184">
        <f>INDEX(Sheet2!F:F,MATCH(Concordance!A99,Sheet2!O:O,0))</f>
        <v>0</v>
      </c>
      <c r="J99" s="184">
        <f>INDEX(Sheet2!H:H,MATCH(A99,Sheet2!O:O,0))</f>
        <v>0</v>
      </c>
      <c r="K99" s="184">
        <f>INDEX(Sheet2!I:I,MATCH(A99,Sheet2!O:O,0))</f>
        <v>0</v>
      </c>
      <c r="L99" s="184">
        <f>INDEX(Sheet2!J:J,MATCH(A99,Sheet2!O:O,0))</f>
        <v>0</v>
      </c>
      <c r="M99" s="184">
        <f>INDEX(Sheet2!L:L,MATCH(A99,Sheet2!O:O,0))</f>
        <v>0</v>
      </c>
      <c r="O99" s="184">
        <f>INDEX(Sheet3!E:E,MATCH(Concordance!A99,Sheet3!I:I,0))</f>
        <v>586945</v>
      </c>
      <c r="P99" s="184">
        <f>INDEX(Sheet3!H:H,MATCH(A99,Sheet3!I:I,0))</f>
        <v>586873</v>
      </c>
    </row>
    <row r="100" spans="1:16" x14ac:dyDescent="0.25">
      <c r="A100" s="22">
        <v>22093</v>
      </c>
      <c r="B100" s="27" t="s">
        <v>764</v>
      </c>
      <c r="C100" s="24">
        <v>827167615</v>
      </c>
      <c r="D100" s="24" t="s">
        <v>491</v>
      </c>
      <c r="E100" s="184">
        <v>5067986</v>
      </c>
      <c r="F100" s="184">
        <v>1013597.2000000001</v>
      </c>
      <c r="G100" s="184">
        <v>4054388.8000000003</v>
      </c>
      <c r="H100" s="184">
        <f>INDEX(Sheet2!E:E,MATCH(Concordance!A100,Sheet2!O:O,0))</f>
        <v>1105974.8400000001</v>
      </c>
      <c r="I100" s="184">
        <f>INDEX(Sheet2!F:F,MATCH(Concordance!A100,Sheet2!O:O,0))</f>
        <v>1105974.8400000001</v>
      </c>
      <c r="J100" s="184">
        <f>INDEX(Sheet2!H:H,MATCH(A100,Sheet2!O:O,0))</f>
        <v>2211949.6800000002</v>
      </c>
      <c r="K100" s="184">
        <f>INDEX(Sheet2!I:I,MATCH(A100,Sheet2!O:O,0))</f>
        <v>479075</v>
      </c>
      <c r="L100" s="184">
        <f>INDEX(Sheet2!J:J,MATCH(A100,Sheet2!O:O,0))</f>
        <v>2192271.37</v>
      </c>
      <c r="M100" s="184">
        <f>INDEX(Sheet2!L:L,MATCH(A100,Sheet2!O:O,0))</f>
        <v>2671346.37</v>
      </c>
      <c r="O100" s="184">
        <f>INDEX(Sheet3!E:E,MATCH(Concordance!A100,Sheet3!I:I,0))</f>
        <v>2252760</v>
      </c>
      <c r="P100" s="184">
        <f>INDEX(Sheet3!H:H,MATCH(A100,Sheet3!I:I,0))</f>
        <v>2252484</v>
      </c>
    </row>
    <row r="101" spans="1:16" x14ac:dyDescent="0.25">
      <c r="A101" s="22">
        <v>22094</v>
      </c>
      <c r="B101" s="27" t="s">
        <v>765</v>
      </c>
      <c r="C101" s="24">
        <v>793706818</v>
      </c>
      <c r="D101" s="24" t="s">
        <v>585</v>
      </c>
      <c r="E101" s="184">
        <v>932126</v>
      </c>
      <c r="F101" s="184">
        <v>186425.2</v>
      </c>
      <c r="G101" s="184">
        <v>745700.8</v>
      </c>
      <c r="H101" s="184">
        <f>INDEX(Sheet2!E:E,MATCH(Concordance!A101,Sheet2!O:O,0))</f>
        <v>745700.8</v>
      </c>
      <c r="I101" s="184">
        <f>INDEX(Sheet2!F:F,MATCH(Concordance!A101,Sheet2!O:O,0))</f>
        <v>0</v>
      </c>
      <c r="J101" s="184">
        <f>INDEX(Sheet2!H:H,MATCH(A101,Sheet2!O:O,0))</f>
        <v>745700.8</v>
      </c>
      <c r="K101" s="184">
        <f>INDEX(Sheet2!I:I,MATCH(A101,Sheet2!O:O,0))</f>
        <v>113210.54</v>
      </c>
      <c r="L101" s="184">
        <f>INDEX(Sheet2!J:J,MATCH(A101,Sheet2!O:O,0))</f>
        <v>28089.96</v>
      </c>
      <c r="M101" s="184">
        <f>INDEX(Sheet2!L:L,MATCH(A101,Sheet2!O:O,0))</f>
        <v>141300.5</v>
      </c>
      <c r="O101" s="184">
        <f>INDEX(Sheet3!E:E,MATCH(Concordance!A101,Sheet3!I:I,0))</f>
        <v>414338</v>
      </c>
      <c r="P101" s="184">
        <f>INDEX(Sheet3!H:H,MATCH(A101,Sheet3!I:I,0))</f>
        <v>414338</v>
      </c>
    </row>
    <row r="102" spans="1:16" x14ac:dyDescent="0.25">
      <c r="A102" s="22">
        <v>23101</v>
      </c>
      <c r="B102" s="27" t="s">
        <v>766</v>
      </c>
      <c r="C102" s="24">
        <v>53911004</v>
      </c>
      <c r="D102" s="24" t="s">
        <v>190</v>
      </c>
      <c r="E102" s="184">
        <v>2549023</v>
      </c>
      <c r="F102" s="184">
        <v>509804.60000000003</v>
      </c>
      <c r="G102" s="184">
        <v>2039218.4000000001</v>
      </c>
      <c r="H102" s="184">
        <f>INDEX(Sheet2!E:E,MATCH(Concordance!A102,Sheet2!O:O,0))</f>
        <v>1655962.72</v>
      </c>
      <c r="I102" s="184">
        <f>INDEX(Sheet2!F:F,MATCH(Concordance!A102,Sheet2!O:O,0))</f>
        <v>91023.66</v>
      </c>
      <c r="J102" s="184">
        <f>INDEX(Sheet2!H:H,MATCH(A102,Sheet2!O:O,0))</f>
        <v>1746986.38</v>
      </c>
      <c r="K102" s="184">
        <f>INDEX(Sheet2!I:I,MATCH(A102,Sheet2!O:O,0))</f>
        <v>117865.87</v>
      </c>
      <c r="L102" s="184">
        <f>INDEX(Sheet2!J:J,MATCH(A102,Sheet2!O:O,0))</f>
        <v>146169.29</v>
      </c>
      <c r="M102" s="184">
        <f>INDEX(Sheet2!L:L,MATCH(A102,Sheet2!O:O,0))</f>
        <v>264035.16000000003</v>
      </c>
      <c r="O102" s="184">
        <f>INDEX(Sheet3!E:E,MATCH(Concordance!A102,Sheet3!I:I,0))</f>
        <v>1133061</v>
      </c>
      <c r="P102" s="184">
        <f>INDEX(Sheet3!H:H,MATCH(A102,Sheet3!I:I,0))</f>
        <v>1133061</v>
      </c>
    </row>
    <row r="103" spans="1:16" x14ac:dyDescent="0.25">
      <c r="A103" s="22">
        <v>24086</v>
      </c>
      <c r="B103" s="27" t="s">
        <v>767</v>
      </c>
      <c r="C103" s="24">
        <v>53504858</v>
      </c>
      <c r="D103" s="24" t="s">
        <v>338</v>
      </c>
      <c r="E103" s="184">
        <v>755218</v>
      </c>
      <c r="F103" s="184">
        <v>151043.6</v>
      </c>
      <c r="G103" s="184">
        <v>604174.4</v>
      </c>
      <c r="H103" s="184">
        <f>INDEX(Sheet2!E:E,MATCH(Concordance!A103,Sheet2!O:O,0))</f>
        <v>398618.29</v>
      </c>
      <c r="I103" s="184">
        <f>INDEX(Sheet2!F:F,MATCH(Concordance!A103,Sheet2!O:O,0))</f>
        <v>0</v>
      </c>
      <c r="J103" s="184">
        <f>INDEX(Sheet2!H:H,MATCH(A103,Sheet2!O:O,0))</f>
        <v>398618.29</v>
      </c>
      <c r="K103" s="184">
        <f>INDEX(Sheet2!I:I,MATCH(A103,Sheet2!O:O,0))</f>
        <v>0</v>
      </c>
      <c r="L103" s="184">
        <f>INDEX(Sheet2!J:J,MATCH(A103,Sheet2!O:O,0))</f>
        <v>133693.25</v>
      </c>
      <c r="M103" s="184">
        <f>INDEX(Sheet2!L:L,MATCH(A103,Sheet2!O:O,0))</f>
        <v>133693.25</v>
      </c>
      <c r="O103" s="184">
        <f>INDEX(Sheet3!E:E,MATCH(Concordance!A103,Sheet3!I:I,0))</f>
        <v>335700</v>
      </c>
      <c r="P103" s="184">
        <f>INDEX(Sheet3!H:H,MATCH(A103,Sheet3!I:I,0))</f>
        <v>335700</v>
      </c>
    </row>
    <row r="104" spans="1:16" x14ac:dyDescent="0.25">
      <c r="A104" s="22">
        <v>24087</v>
      </c>
      <c r="B104" s="27" t="s">
        <v>768</v>
      </c>
      <c r="C104" s="24">
        <v>100042258</v>
      </c>
      <c r="D104" s="24" t="s">
        <v>570</v>
      </c>
      <c r="E104" s="184">
        <v>615375</v>
      </c>
      <c r="F104" s="184">
        <v>123075</v>
      </c>
      <c r="G104" s="184">
        <v>492300</v>
      </c>
      <c r="H104" s="184">
        <f>INDEX(Sheet2!E:E,MATCH(Concordance!A104,Sheet2!O:O,0))</f>
        <v>477676.71</v>
      </c>
      <c r="I104" s="184">
        <f>INDEX(Sheet2!F:F,MATCH(Concordance!A104,Sheet2!O:O,0))</f>
        <v>0</v>
      </c>
      <c r="J104" s="184">
        <f>INDEX(Sheet2!H:H,MATCH(A104,Sheet2!O:O,0))</f>
        <v>477676.71</v>
      </c>
      <c r="K104" s="184">
        <f>INDEX(Sheet2!I:I,MATCH(A104,Sheet2!O:O,0))</f>
        <v>36017.94</v>
      </c>
      <c r="L104" s="184">
        <f>INDEX(Sheet2!J:J,MATCH(A104,Sheet2!O:O,0))</f>
        <v>101680.35</v>
      </c>
      <c r="M104" s="184">
        <f>INDEX(Sheet2!L:L,MATCH(A104,Sheet2!O:O,0))</f>
        <v>137698.29</v>
      </c>
      <c r="O104" s="184">
        <f>INDEX(Sheet3!E:E,MATCH(Concordance!A104,Sheet3!I:I,0))</f>
        <v>273539</v>
      </c>
      <c r="P104" s="184">
        <f>INDEX(Sheet3!H:H,MATCH(A104,Sheet3!I:I,0))</f>
        <v>273539</v>
      </c>
    </row>
    <row r="105" spans="1:16" x14ac:dyDescent="0.25">
      <c r="A105" s="22">
        <v>24089</v>
      </c>
      <c r="B105" s="27" t="s">
        <v>769</v>
      </c>
      <c r="C105" s="24">
        <v>30707731</v>
      </c>
      <c r="D105" s="24" t="s">
        <v>243</v>
      </c>
      <c r="E105" s="184">
        <v>3006578</v>
      </c>
      <c r="F105" s="184">
        <v>601315.6</v>
      </c>
      <c r="G105" s="184">
        <v>2405262.4</v>
      </c>
      <c r="H105" s="184">
        <f>INDEX(Sheet2!E:E,MATCH(Concordance!A105,Sheet2!O:O,0))</f>
        <v>487686.64</v>
      </c>
      <c r="I105" s="184">
        <f>INDEX(Sheet2!F:F,MATCH(Concordance!A105,Sheet2!O:O,0))</f>
        <v>1247617.43</v>
      </c>
      <c r="J105" s="184">
        <f>INDEX(Sheet2!H:H,MATCH(A105,Sheet2!O:O,0))</f>
        <v>1735304.0699999998</v>
      </c>
      <c r="K105" s="184">
        <f>INDEX(Sheet2!I:I,MATCH(A105,Sheet2!O:O,0))</f>
        <v>596315.11</v>
      </c>
      <c r="L105" s="184">
        <f>INDEX(Sheet2!J:J,MATCH(A105,Sheet2!O:O,0))</f>
        <v>579730.54</v>
      </c>
      <c r="M105" s="184">
        <f>INDEX(Sheet2!L:L,MATCH(A105,Sheet2!O:O,0))</f>
        <v>1176045.6499999999</v>
      </c>
      <c r="O105" s="184">
        <f>INDEX(Sheet3!E:E,MATCH(Concordance!A105,Sheet3!I:I,0))</f>
        <v>1336448</v>
      </c>
      <c r="P105" s="184">
        <f>INDEX(Sheet3!H:H,MATCH(A105,Sheet3!I:I,0))</f>
        <v>1336283.7</v>
      </c>
    </row>
    <row r="106" spans="1:16" x14ac:dyDescent="0.25">
      <c r="A106" s="22">
        <v>24090</v>
      </c>
      <c r="B106" s="27" t="s">
        <v>770</v>
      </c>
      <c r="C106" s="24">
        <v>131575961</v>
      </c>
      <c r="D106" s="24" t="s">
        <v>377</v>
      </c>
      <c r="E106" s="184">
        <v>2391279</v>
      </c>
      <c r="F106" s="184">
        <v>478255.80000000005</v>
      </c>
      <c r="G106" s="184">
        <v>1913023.2000000002</v>
      </c>
      <c r="H106" s="184">
        <f>INDEX(Sheet2!E:E,MATCH(Concordance!A106,Sheet2!O:O,0))</f>
        <v>1913022.7</v>
      </c>
      <c r="I106" s="184">
        <f>INDEX(Sheet2!F:F,MATCH(Concordance!A106,Sheet2!O:O,0))</f>
        <v>0</v>
      </c>
      <c r="J106" s="184">
        <f>INDEX(Sheet2!H:H,MATCH(A106,Sheet2!O:O,0))</f>
        <v>1913022.7</v>
      </c>
      <c r="K106" s="184">
        <f>INDEX(Sheet2!I:I,MATCH(A106,Sheet2!O:O,0))</f>
        <v>333271.21000000002</v>
      </c>
      <c r="L106" s="184">
        <f>INDEX(Sheet2!J:J,MATCH(A106,Sheet2!O:O,0))</f>
        <v>144985.09</v>
      </c>
      <c r="M106" s="184">
        <f>INDEX(Sheet2!L:L,MATCH(A106,Sheet2!O:O,0))</f>
        <v>478256.30000000005</v>
      </c>
      <c r="O106" s="184">
        <f>INDEX(Sheet3!E:E,MATCH(Concordance!A106,Sheet3!I:I,0))</f>
        <v>1062942</v>
      </c>
      <c r="P106" s="184">
        <f>INDEX(Sheet3!H:H,MATCH(A106,Sheet3!I:I,0))</f>
        <v>1062942</v>
      </c>
    </row>
    <row r="107" spans="1:16" x14ac:dyDescent="0.25">
      <c r="A107" s="22">
        <v>24091</v>
      </c>
      <c r="B107" s="27" t="s">
        <v>63</v>
      </c>
      <c r="C107" s="24">
        <v>969870062</v>
      </c>
      <c r="D107" s="24" t="s">
        <v>426</v>
      </c>
      <c r="E107" s="184">
        <v>0</v>
      </c>
      <c r="F107" s="184">
        <v>0</v>
      </c>
      <c r="G107" s="184">
        <v>0</v>
      </c>
      <c r="H107" s="184">
        <f>INDEX(Sheet2!E:E,MATCH(Concordance!A107,Sheet2!O:O,0))</f>
        <v>0</v>
      </c>
      <c r="I107" s="184">
        <f>INDEX(Sheet2!F:F,MATCH(Concordance!A107,Sheet2!O:O,0))</f>
        <v>0</v>
      </c>
      <c r="J107" s="184">
        <f>INDEX(Sheet2!H:H,MATCH(A107,Sheet2!O:O,0))</f>
        <v>0</v>
      </c>
      <c r="K107" s="184">
        <f>INDEX(Sheet2!I:I,MATCH(A107,Sheet2!O:O,0))</f>
        <v>0</v>
      </c>
      <c r="L107" s="184">
        <f>INDEX(Sheet2!J:J,MATCH(A107,Sheet2!O:O,0))</f>
        <v>0</v>
      </c>
      <c r="M107" s="184">
        <f>INDEX(Sheet2!L:L,MATCH(A107,Sheet2!O:O,0))</f>
        <v>0</v>
      </c>
      <c r="O107" s="184">
        <f>INDEX(Sheet3!E:E,MATCH(Concordance!A107,Sheet3!I:I,0))</f>
        <v>0</v>
      </c>
      <c r="P107" s="184">
        <f>INDEX(Sheet3!H:H,MATCH(A107,Sheet3!I:I,0))</f>
        <v>0</v>
      </c>
    </row>
    <row r="108" spans="1:16" x14ac:dyDescent="0.25">
      <c r="A108" s="22">
        <v>24093</v>
      </c>
      <c r="B108" s="27" t="s">
        <v>771</v>
      </c>
      <c r="C108" s="24">
        <v>10654168</v>
      </c>
      <c r="D108" s="24" t="s">
        <v>461</v>
      </c>
      <c r="E108" s="184">
        <v>21076705</v>
      </c>
      <c r="F108" s="184">
        <v>4215341</v>
      </c>
      <c r="G108" s="184">
        <v>16861364</v>
      </c>
      <c r="H108" s="184">
        <f>INDEX(Sheet2!E:E,MATCH(Concordance!A108,Sheet2!O:O,0))</f>
        <v>2124543.5299999998</v>
      </c>
      <c r="I108" s="184">
        <f>INDEX(Sheet2!F:F,MATCH(Concordance!A108,Sheet2!O:O,0))</f>
        <v>4198648.96</v>
      </c>
      <c r="J108" s="184">
        <f>INDEX(Sheet2!H:H,MATCH(A108,Sheet2!O:O,0))</f>
        <v>6323192.4900000002</v>
      </c>
      <c r="K108" s="184">
        <f>INDEX(Sheet2!I:I,MATCH(A108,Sheet2!O:O,0))</f>
        <v>443813.81</v>
      </c>
      <c r="L108" s="184">
        <f>INDEX(Sheet2!J:J,MATCH(A108,Sheet2!O:O,0))</f>
        <v>1823151.08</v>
      </c>
      <c r="M108" s="184">
        <f>INDEX(Sheet2!L:L,MATCH(A108,Sheet2!O:O,0))</f>
        <v>2266964.89</v>
      </c>
      <c r="O108" s="184">
        <f>INDEX(Sheet3!E:E,MATCH(Concordance!A108,Sheet3!I:I,0))</f>
        <v>9368762</v>
      </c>
      <c r="P108" s="184">
        <f>INDEX(Sheet3!H:H,MATCH(A108,Sheet3!I:I,0))</f>
        <v>9368762</v>
      </c>
    </row>
    <row r="109" spans="1:16" x14ac:dyDescent="0.25">
      <c r="A109" s="22">
        <v>25001</v>
      </c>
      <c r="B109" s="27" t="s">
        <v>772</v>
      </c>
      <c r="C109" s="24">
        <v>100040807</v>
      </c>
      <c r="D109" s="24" t="s">
        <v>170</v>
      </c>
      <c r="E109" s="184">
        <v>2677872</v>
      </c>
      <c r="F109" s="184">
        <v>535574.4</v>
      </c>
      <c r="G109" s="184">
        <v>2142297.6</v>
      </c>
      <c r="H109" s="184">
        <f>INDEX(Sheet2!E:E,MATCH(Concordance!A109,Sheet2!O:O,0))</f>
        <v>0</v>
      </c>
      <c r="I109" s="184">
        <f>INDEX(Sheet2!F:F,MATCH(Concordance!A109,Sheet2!O:O,0))</f>
        <v>2141527.94</v>
      </c>
      <c r="J109" s="184">
        <f>INDEX(Sheet2!H:H,MATCH(A109,Sheet2!O:O,0))</f>
        <v>2141527.94</v>
      </c>
      <c r="K109" s="184">
        <f>INDEX(Sheet2!I:I,MATCH(A109,Sheet2!O:O,0))</f>
        <v>0</v>
      </c>
      <c r="L109" s="184">
        <f>INDEX(Sheet2!J:J,MATCH(A109,Sheet2!O:O,0))</f>
        <v>536344.06000000006</v>
      </c>
      <c r="M109" s="184">
        <f>INDEX(Sheet2!L:L,MATCH(A109,Sheet2!O:O,0))</f>
        <v>536344.06000000006</v>
      </c>
      <c r="O109" s="184">
        <f>INDEX(Sheet3!E:E,MATCH(Concordance!A109,Sheet3!I:I,0))</f>
        <v>1190335</v>
      </c>
      <c r="P109" s="184">
        <f>INDEX(Sheet3!H:H,MATCH(A109,Sheet3!I:I,0))</f>
        <v>1190335</v>
      </c>
    </row>
    <row r="110" spans="1:16" x14ac:dyDescent="0.25">
      <c r="A110" s="22">
        <v>25002</v>
      </c>
      <c r="B110" s="27" t="s">
        <v>53</v>
      </c>
      <c r="C110" s="24">
        <v>800506367</v>
      </c>
      <c r="D110" s="24" t="s">
        <v>365</v>
      </c>
      <c r="E110" s="184">
        <v>718946</v>
      </c>
      <c r="F110" s="184">
        <v>143789.20000000001</v>
      </c>
      <c r="G110" s="184">
        <v>575156.80000000005</v>
      </c>
      <c r="H110" s="184">
        <f>INDEX(Sheet2!E:E,MATCH(Concordance!A110,Sheet2!O:O,0))</f>
        <v>519000</v>
      </c>
      <c r="I110" s="184">
        <f>INDEX(Sheet2!F:F,MATCH(Concordance!A110,Sheet2!O:O,0))</f>
        <v>45000</v>
      </c>
      <c r="J110" s="184">
        <f>INDEX(Sheet2!H:H,MATCH(A110,Sheet2!O:O,0))</f>
        <v>564000</v>
      </c>
      <c r="K110" s="184">
        <f>INDEX(Sheet2!I:I,MATCH(A110,Sheet2!O:O,0))</f>
        <v>100000</v>
      </c>
      <c r="L110" s="184">
        <f>INDEX(Sheet2!J:J,MATCH(A110,Sheet2!O:O,0))</f>
        <v>54946</v>
      </c>
      <c r="M110" s="184">
        <f>INDEX(Sheet2!L:L,MATCH(A110,Sheet2!O:O,0))</f>
        <v>154946</v>
      </c>
      <c r="O110" s="184">
        <f>INDEX(Sheet3!E:E,MATCH(Concordance!A110,Sheet3!I:I,0))</f>
        <v>319577</v>
      </c>
      <c r="P110" s="184">
        <f>INDEX(Sheet3!H:H,MATCH(A110,Sheet3!I:I,0))</f>
        <v>319577</v>
      </c>
    </row>
    <row r="111" spans="1:16" x14ac:dyDescent="0.25">
      <c r="A111" s="22">
        <v>25003</v>
      </c>
      <c r="B111" s="27" t="s">
        <v>773</v>
      </c>
      <c r="C111" s="24">
        <v>76279827</v>
      </c>
      <c r="D111" s="24" t="s">
        <v>198</v>
      </c>
      <c r="E111" s="184">
        <v>1051965</v>
      </c>
      <c r="F111" s="184">
        <v>210393</v>
      </c>
      <c r="G111" s="184">
        <v>841572</v>
      </c>
      <c r="H111" s="184">
        <f>INDEX(Sheet2!E:E,MATCH(Concordance!A111,Sheet2!O:O,0))</f>
        <v>0</v>
      </c>
      <c r="I111" s="184">
        <f>INDEX(Sheet2!F:F,MATCH(Concordance!A111,Sheet2!O:O,0))</f>
        <v>787582</v>
      </c>
      <c r="J111" s="184">
        <f>INDEX(Sheet2!H:H,MATCH(A111,Sheet2!O:O,0))</f>
        <v>787582</v>
      </c>
      <c r="K111" s="184">
        <f>INDEX(Sheet2!I:I,MATCH(A111,Sheet2!O:O,0))</f>
        <v>0</v>
      </c>
      <c r="L111" s="184">
        <f>INDEX(Sheet2!J:J,MATCH(A111,Sheet2!O:O,0))</f>
        <v>157516.4</v>
      </c>
      <c r="M111" s="184">
        <f>INDEX(Sheet2!L:L,MATCH(A111,Sheet2!O:O,0))</f>
        <v>157516.4</v>
      </c>
      <c r="O111" s="184">
        <f>INDEX(Sheet3!E:E,MATCH(Concordance!A111,Sheet3!I:I,0))</f>
        <v>467607</v>
      </c>
      <c r="P111" s="184">
        <f>INDEX(Sheet3!H:H,MATCH(A111,Sheet3!I:I,0))</f>
        <v>467549</v>
      </c>
    </row>
    <row r="112" spans="1:16" x14ac:dyDescent="0.25">
      <c r="A112" s="22">
        <v>26001</v>
      </c>
      <c r="B112" s="27" t="s">
        <v>774</v>
      </c>
      <c r="C112" s="24">
        <v>100042126</v>
      </c>
      <c r="D112" s="24" t="s">
        <v>200</v>
      </c>
      <c r="E112" s="184">
        <v>794213</v>
      </c>
      <c r="F112" s="184">
        <v>158842.6</v>
      </c>
      <c r="G112" s="184">
        <v>635370.4</v>
      </c>
      <c r="H112" s="184">
        <f>INDEX(Sheet2!E:E,MATCH(Concordance!A112,Sheet2!O:O,0))</f>
        <v>0</v>
      </c>
      <c r="I112" s="184">
        <f>INDEX(Sheet2!F:F,MATCH(Concordance!A112,Sheet2!O:O,0))</f>
        <v>317931</v>
      </c>
      <c r="J112" s="184">
        <f>INDEX(Sheet2!H:H,MATCH(A112,Sheet2!O:O,0))</f>
        <v>317931</v>
      </c>
      <c r="K112" s="184">
        <f>INDEX(Sheet2!I:I,MATCH(A112,Sheet2!O:O,0))</f>
        <v>0</v>
      </c>
      <c r="L112" s="184">
        <f>INDEX(Sheet2!J:J,MATCH(A112,Sheet2!O:O,0))</f>
        <v>82069</v>
      </c>
      <c r="M112" s="184">
        <f>INDEX(Sheet2!L:L,MATCH(A112,Sheet2!O:O,0))</f>
        <v>82069</v>
      </c>
      <c r="O112" s="184">
        <f>INDEX(Sheet3!E:E,MATCH(Concordance!A112,Sheet3!I:I,0))</f>
        <v>353034</v>
      </c>
      <c r="P112" s="184">
        <f>INDEX(Sheet3!H:H,MATCH(A112,Sheet3!I:I,0))</f>
        <v>353034</v>
      </c>
    </row>
    <row r="113" spans="1:16" x14ac:dyDescent="0.25">
      <c r="A113" s="22">
        <v>26002</v>
      </c>
      <c r="B113" s="27" t="s">
        <v>775</v>
      </c>
      <c r="C113" s="24">
        <v>611668278</v>
      </c>
      <c r="D113" s="24" t="s">
        <v>143</v>
      </c>
      <c r="E113" s="184">
        <v>218219</v>
      </c>
      <c r="F113" s="184">
        <v>43643.8</v>
      </c>
      <c r="G113" s="184">
        <v>174575.2</v>
      </c>
      <c r="H113" s="184">
        <f>INDEX(Sheet2!E:E,MATCH(Concordance!A113,Sheet2!O:O,0))</f>
        <v>0</v>
      </c>
      <c r="I113" s="184">
        <f>INDEX(Sheet2!F:F,MATCH(Concordance!A113,Sheet2!O:O,0))</f>
        <v>174575.2</v>
      </c>
      <c r="J113" s="184">
        <f>INDEX(Sheet2!H:H,MATCH(A113,Sheet2!O:O,0))</f>
        <v>174575.2</v>
      </c>
      <c r="K113" s="184">
        <f>INDEX(Sheet2!I:I,MATCH(A113,Sheet2!O:O,0))</f>
        <v>0</v>
      </c>
      <c r="L113" s="184">
        <f>INDEX(Sheet2!J:J,MATCH(A113,Sheet2!O:O,0))</f>
        <v>43643.8</v>
      </c>
      <c r="M113" s="184">
        <f>INDEX(Sheet2!L:L,MATCH(A113,Sheet2!O:O,0))</f>
        <v>43643.8</v>
      </c>
      <c r="O113" s="184">
        <f>INDEX(Sheet3!E:E,MATCH(Concordance!A113,Sheet3!I:I,0))</f>
        <v>97000</v>
      </c>
      <c r="P113" s="184">
        <f>INDEX(Sheet3!H:H,MATCH(A113,Sheet3!I:I,0))</f>
        <v>97000</v>
      </c>
    </row>
    <row r="114" spans="1:16" x14ac:dyDescent="0.25">
      <c r="A114" s="22">
        <v>26005</v>
      </c>
      <c r="B114" s="27" t="s">
        <v>776</v>
      </c>
      <c r="C114" s="24">
        <v>800490216</v>
      </c>
      <c r="D114" s="24" t="s">
        <v>201</v>
      </c>
      <c r="E114" s="184">
        <v>907438</v>
      </c>
      <c r="F114" s="184">
        <v>181487.6</v>
      </c>
      <c r="G114" s="184">
        <v>725950.4</v>
      </c>
      <c r="H114" s="184">
        <f>INDEX(Sheet2!E:E,MATCH(Concordance!A114,Sheet2!O:O,0))</f>
        <v>264097.56</v>
      </c>
      <c r="I114" s="184">
        <f>INDEX(Sheet2!F:F,MATCH(Concordance!A114,Sheet2!O:O,0))</f>
        <v>291862.90999999997</v>
      </c>
      <c r="J114" s="184">
        <f>INDEX(Sheet2!H:H,MATCH(A114,Sheet2!O:O,0))</f>
        <v>555960.47</v>
      </c>
      <c r="K114" s="184">
        <f>INDEX(Sheet2!I:I,MATCH(A114,Sheet2!O:O,0))</f>
        <v>45732.44</v>
      </c>
      <c r="L114" s="184">
        <f>INDEX(Sheet2!J:J,MATCH(A114,Sheet2!O:O,0))</f>
        <v>90078.16</v>
      </c>
      <c r="M114" s="184">
        <f>INDEX(Sheet2!L:L,MATCH(A114,Sheet2!O:O,0))</f>
        <v>135810.6</v>
      </c>
      <c r="O114" s="184">
        <f>INDEX(Sheet3!E:E,MATCH(Concordance!A114,Sheet3!I:I,0))</f>
        <v>403364</v>
      </c>
      <c r="P114" s="184">
        <f>INDEX(Sheet3!H:H,MATCH(A114,Sheet3!I:I,0))</f>
        <v>403314</v>
      </c>
    </row>
    <row r="115" spans="1:16" x14ac:dyDescent="0.25">
      <c r="A115" s="22">
        <v>26006</v>
      </c>
      <c r="B115" s="27" t="s">
        <v>777</v>
      </c>
      <c r="C115" s="24">
        <v>70342183</v>
      </c>
      <c r="D115" s="24" t="s">
        <v>328</v>
      </c>
      <c r="E115" s="184">
        <v>14776532</v>
      </c>
      <c r="F115" s="184">
        <v>2955306.4000000004</v>
      </c>
      <c r="G115" s="184">
        <v>11821225.600000001</v>
      </c>
      <c r="H115" s="184">
        <f>INDEX(Sheet2!E:E,MATCH(Concordance!A115,Sheet2!O:O,0))</f>
        <v>5855204</v>
      </c>
      <c r="I115" s="184">
        <f>INDEX(Sheet2!F:F,MATCH(Concordance!A115,Sheet2!O:O,0))</f>
        <v>3103632</v>
      </c>
      <c r="J115" s="184">
        <f>INDEX(Sheet2!H:H,MATCH(A115,Sheet2!O:O,0))</f>
        <v>8958836</v>
      </c>
      <c r="K115" s="184">
        <f>INDEX(Sheet2!I:I,MATCH(A115,Sheet2!O:O,0))</f>
        <v>823041.77</v>
      </c>
      <c r="L115" s="184">
        <f>INDEX(Sheet2!J:J,MATCH(A115,Sheet2!O:O,0))</f>
        <v>1204941.48</v>
      </c>
      <c r="M115" s="184">
        <f>INDEX(Sheet2!L:L,MATCH(A115,Sheet2!O:O,0))</f>
        <v>2027983.25</v>
      </c>
      <c r="O115" s="184">
        <f>INDEX(Sheet3!E:E,MATCH(Concordance!A115,Sheet3!I:I,0))</f>
        <v>6568285</v>
      </c>
      <c r="P115" s="184">
        <f>INDEX(Sheet3!H:H,MATCH(A115,Sheet3!I:I,0))</f>
        <v>6568285</v>
      </c>
    </row>
    <row r="116" spans="1:16" x14ac:dyDescent="0.25">
      <c r="A116" s="22">
        <v>27055</v>
      </c>
      <c r="B116" s="27" t="s">
        <v>20</v>
      </c>
      <c r="C116" s="24">
        <v>189348659</v>
      </c>
      <c r="D116" s="24" t="s">
        <v>142</v>
      </c>
      <c r="E116" s="184">
        <v>299221</v>
      </c>
      <c r="F116" s="184">
        <v>59844.200000000004</v>
      </c>
      <c r="G116" s="184">
        <v>239376.80000000002</v>
      </c>
      <c r="H116" s="184">
        <f>INDEX(Sheet2!E:E,MATCH(Concordance!A116,Sheet2!O:O,0))</f>
        <v>0</v>
      </c>
      <c r="I116" s="184">
        <f>INDEX(Sheet2!F:F,MATCH(Concordance!A116,Sheet2!O:O,0))</f>
        <v>105322.32</v>
      </c>
      <c r="J116" s="184">
        <f>INDEX(Sheet2!H:H,MATCH(A116,Sheet2!O:O,0))</f>
        <v>105322.32</v>
      </c>
      <c r="K116" s="184">
        <f>INDEX(Sheet2!I:I,MATCH(A116,Sheet2!O:O,0))</f>
        <v>0</v>
      </c>
      <c r="L116" s="184">
        <f>INDEX(Sheet2!J:J,MATCH(A116,Sheet2!O:O,0))</f>
        <v>4318.75</v>
      </c>
      <c r="M116" s="184">
        <f>INDEX(Sheet2!L:L,MATCH(A116,Sheet2!O:O,0))</f>
        <v>4318.75</v>
      </c>
      <c r="O116" s="184">
        <f>INDEX(Sheet3!E:E,MATCH(Concordance!A116,Sheet3!I:I,0))</f>
        <v>133006</v>
      </c>
      <c r="P116" s="184">
        <f>INDEX(Sheet3!H:H,MATCH(A116,Sheet3!I:I,0))</f>
        <v>101588.56</v>
      </c>
    </row>
    <row r="117" spans="1:16" x14ac:dyDescent="0.25">
      <c r="A117" s="22">
        <v>27056</v>
      </c>
      <c r="B117" s="27" t="s">
        <v>32</v>
      </c>
      <c r="C117" s="24">
        <v>100040732</v>
      </c>
      <c r="D117" s="24" t="s">
        <v>206</v>
      </c>
      <c r="E117" s="184">
        <v>240289</v>
      </c>
      <c r="F117" s="184">
        <v>48057.8</v>
      </c>
      <c r="G117" s="184">
        <v>192231.2</v>
      </c>
      <c r="H117" s="184">
        <f>INDEX(Sheet2!E:E,MATCH(Concordance!A117,Sheet2!O:O,0))</f>
        <v>78000</v>
      </c>
      <c r="I117" s="184">
        <f>INDEX(Sheet2!F:F,MATCH(Concordance!A117,Sheet2!O:O,0))</f>
        <v>0</v>
      </c>
      <c r="J117" s="184">
        <f>INDEX(Sheet2!H:H,MATCH(A117,Sheet2!O:O,0))</f>
        <v>78000</v>
      </c>
      <c r="K117" s="184">
        <f>INDEX(Sheet2!I:I,MATCH(A117,Sheet2!O:O,0))</f>
        <v>162289</v>
      </c>
      <c r="L117" s="184">
        <f>INDEX(Sheet2!J:J,MATCH(A117,Sheet2!O:O,0))</f>
        <v>0</v>
      </c>
      <c r="M117" s="184">
        <f>INDEX(Sheet2!L:L,MATCH(A117,Sheet2!O:O,0))</f>
        <v>162289</v>
      </c>
      <c r="O117" s="184">
        <f>INDEX(Sheet3!E:E,MATCH(Concordance!A117,Sheet3!I:I,0))</f>
        <v>106810</v>
      </c>
      <c r="P117" s="184">
        <f>INDEX(Sheet3!H:H,MATCH(A117,Sheet3!I:I,0))</f>
        <v>106810</v>
      </c>
    </row>
    <row r="118" spans="1:16" x14ac:dyDescent="0.25">
      <c r="A118" s="22">
        <v>27057</v>
      </c>
      <c r="B118" s="27" t="s">
        <v>778</v>
      </c>
      <c r="C118" s="24">
        <v>100654870</v>
      </c>
      <c r="D118" s="24" t="s">
        <v>515</v>
      </c>
      <c r="E118" s="184">
        <v>531619</v>
      </c>
      <c r="F118" s="184">
        <v>106323.8</v>
      </c>
      <c r="G118" s="184">
        <v>425295.2</v>
      </c>
      <c r="H118" s="184">
        <f>INDEX(Sheet2!E:E,MATCH(Concordance!A118,Sheet2!O:O,0))</f>
        <v>167021.34</v>
      </c>
      <c r="I118" s="184">
        <f>INDEX(Sheet2!F:F,MATCH(Concordance!A118,Sheet2!O:O,0))</f>
        <v>147245</v>
      </c>
      <c r="J118" s="184">
        <f>INDEX(Sheet2!H:H,MATCH(A118,Sheet2!O:O,0))</f>
        <v>314266.33999999997</v>
      </c>
      <c r="K118" s="184">
        <f>INDEX(Sheet2!I:I,MATCH(A118,Sheet2!O:O,0))</f>
        <v>33734.75</v>
      </c>
      <c r="L118" s="184">
        <f>INDEX(Sheet2!J:J,MATCH(A118,Sheet2!O:O,0))</f>
        <v>23423.4</v>
      </c>
      <c r="M118" s="184">
        <f>INDEX(Sheet2!L:L,MATCH(A118,Sheet2!O:O,0))</f>
        <v>57158.15</v>
      </c>
      <c r="O118" s="184">
        <f>INDEX(Sheet3!E:E,MATCH(Concordance!A118,Sheet3!I:I,0))</f>
        <v>236309</v>
      </c>
      <c r="P118" s="184">
        <f>INDEX(Sheet3!H:H,MATCH(A118,Sheet3!I:I,0))</f>
        <v>236280</v>
      </c>
    </row>
    <row r="119" spans="1:16" x14ac:dyDescent="0.25">
      <c r="A119" s="22">
        <v>27058</v>
      </c>
      <c r="B119" s="27" t="s">
        <v>779</v>
      </c>
      <c r="C119" s="24">
        <v>100654755</v>
      </c>
      <c r="D119" s="24" t="s">
        <v>490</v>
      </c>
      <c r="E119" s="184">
        <v>508951</v>
      </c>
      <c r="F119" s="184">
        <v>101790.20000000001</v>
      </c>
      <c r="G119" s="184">
        <v>407160.80000000005</v>
      </c>
      <c r="H119" s="184">
        <f>INDEX(Sheet2!E:E,MATCH(Concordance!A119,Sheet2!O:O,0))</f>
        <v>0</v>
      </c>
      <c r="I119" s="184">
        <f>INDEX(Sheet2!F:F,MATCH(Concordance!A119,Sheet2!O:O,0))</f>
        <v>0</v>
      </c>
      <c r="J119" s="184">
        <f>INDEX(Sheet2!H:H,MATCH(A119,Sheet2!O:O,0))</f>
        <v>0</v>
      </c>
      <c r="K119" s="184">
        <f>INDEX(Sheet2!I:I,MATCH(A119,Sheet2!O:O,0))</f>
        <v>508951</v>
      </c>
      <c r="L119" s="184">
        <f>INDEX(Sheet2!J:J,MATCH(A119,Sheet2!O:O,0))</f>
        <v>0</v>
      </c>
      <c r="M119" s="184">
        <f>INDEX(Sheet2!L:L,MATCH(A119,Sheet2!O:O,0))</f>
        <v>508951</v>
      </c>
      <c r="O119" s="184">
        <f>INDEX(Sheet3!E:E,MATCH(Concordance!A119,Sheet3!I:I,0))</f>
        <v>226233</v>
      </c>
      <c r="P119" s="184">
        <f>INDEX(Sheet3!H:H,MATCH(A119,Sheet3!I:I,0))</f>
        <v>226205</v>
      </c>
    </row>
    <row r="120" spans="1:16" x14ac:dyDescent="0.25">
      <c r="A120" s="22">
        <v>27059</v>
      </c>
      <c r="B120" s="27" t="s">
        <v>780</v>
      </c>
      <c r="C120" s="24">
        <v>89383061</v>
      </c>
      <c r="D120" s="24" t="s">
        <v>505</v>
      </c>
      <c r="E120" s="184">
        <v>439162</v>
      </c>
      <c r="F120" s="184">
        <v>87832.400000000009</v>
      </c>
      <c r="G120" s="184">
        <v>351329.60000000003</v>
      </c>
      <c r="H120" s="184">
        <f>INDEX(Sheet2!E:E,MATCH(Concordance!A120,Sheet2!O:O,0))</f>
        <v>69867.850000000006</v>
      </c>
      <c r="I120" s="184">
        <f>INDEX(Sheet2!F:F,MATCH(Concordance!A120,Sheet2!O:O,0))</f>
        <v>35475</v>
      </c>
      <c r="J120" s="184">
        <f>INDEX(Sheet2!H:H,MATCH(A120,Sheet2!O:O,0))</f>
        <v>105342.85</v>
      </c>
      <c r="K120" s="184">
        <f>INDEX(Sheet2!I:I,MATCH(A120,Sheet2!O:O,0))</f>
        <v>53943.519999999997</v>
      </c>
      <c r="L120" s="184">
        <f>INDEX(Sheet2!J:J,MATCH(A120,Sheet2!O:O,0))</f>
        <v>49055.199999999997</v>
      </c>
      <c r="M120" s="184">
        <f>INDEX(Sheet2!L:L,MATCH(A120,Sheet2!O:O,0))</f>
        <v>102998.72</v>
      </c>
      <c r="O120" s="184">
        <f>INDEX(Sheet3!E:E,MATCH(Concordance!A120,Sheet3!I:I,0))</f>
        <v>195211</v>
      </c>
      <c r="P120" s="184">
        <f>INDEX(Sheet3!H:H,MATCH(A120,Sheet3!I:I,0))</f>
        <v>195211</v>
      </c>
    </row>
    <row r="121" spans="1:16" x14ac:dyDescent="0.25">
      <c r="A121" s="22">
        <v>27061</v>
      </c>
      <c r="B121" s="27" t="s">
        <v>781</v>
      </c>
      <c r="C121" s="24">
        <v>92994276</v>
      </c>
      <c r="D121" s="24" t="s">
        <v>149</v>
      </c>
      <c r="E121" s="184">
        <v>2371222</v>
      </c>
      <c r="F121" s="184">
        <v>474244.4</v>
      </c>
      <c r="G121" s="184">
        <v>1896977.6</v>
      </c>
      <c r="H121" s="184">
        <f>INDEX(Sheet2!E:E,MATCH(Concordance!A121,Sheet2!O:O,0))</f>
        <v>992686.56</v>
      </c>
      <c r="I121" s="184">
        <f>INDEX(Sheet2!F:F,MATCH(Concordance!A121,Sheet2!O:O,0))</f>
        <v>777179.51</v>
      </c>
      <c r="J121" s="184">
        <f>INDEX(Sheet2!H:H,MATCH(A121,Sheet2!O:O,0))</f>
        <v>1769866.07</v>
      </c>
      <c r="K121" s="184">
        <f>INDEX(Sheet2!I:I,MATCH(A121,Sheet2!O:O,0))</f>
        <v>111868.01</v>
      </c>
      <c r="L121" s="184">
        <f>INDEX(Sheet2!J:J,MATCH(A121,Sheet2!O:O,0))</f>
        <v>157208.76999999999</v>
      </c>
      <c r="M121" s="184">
        <f>INDEX(Sheet2!L:L,MATCH(A121,Sheet2!O:O,0))</f>
        <v>269076.77999999997</v>
      </c>
      <c r="O121" s="184">
        <f>INDEX(Sheet3!E:E,MATCH(Concordance!A121,Sheet3!I:I,0))</f>
        <v>1054027</v>
      </c>
      <c r="P121" s="184">
        <f>INDEX(Sheet3!H:H,MATCH(A121,Sheet3!I:I,0))</f>
        <v>1054027</v>
      </c>
    </row>
    <row r="122" spans="1:16" x14ac:dyDescent="0.25">
      <c r="A122" s="22">
        <v>28101</v>
      </c>
      <c r="B122" s="27" t="s">
        <v>782</v>
      </c>
      <c r="C122" s="24">
        <v>184206076</v>
      </c>
      <c r="D122" s="24" t="s">
        <v>212</v>
      </c>
      <c r="E122" s="184">
        <v>1831590</v>
      </c>
      <c r="F122" s="184">
        <v>366318</v>
      </c>
      <c r="G122" s="184">
        <v>1465272</v>
      </c>
      <c r="H122" s="184">
        <f>INDEX(Sheet2!E:E,MATCH(Concordance!A122,Sheet2!O:O,0))</f>
        <v>703047.5</v>
      </c>
      <c r="I122" s="184">
        <f>INDEX(Sheet2!F:F,MATCH(Concordance!A122,Sheet2!O:O,0))</f>
        <v>720936.58</v>
      </c>
      <c r="J122" s="184">
        <f>INDEX(Sheet2!H:H,MATCH(A122,Sheet2!O:O,0))</f>
        <v>1423984.08</v>
      </c>
      <c r="K122" s="184">
        <f>INDEX(Sheet2!I:I,MATCH(A122,Sheet2!O:O,0))</f>
        <v>75988.460000000006</v>
      </c>
      <c r="L122" s="184">
        <f>INDEX(Sheet2!J:J,MATCH(A122,Sheet2!O:O,0))</f>
        <v>162934.29999999999</v>
      </c>
      <c r="M122" s="184">
        <f>INDEX(Sheet2!L:L,MATCH(A122,Sheet2!O:O,0))</f>
        <v>238922.76</v>
      </c>
      <c r="O122" s="184">
        <f>INDEX(Sheet3!E:E,MATCH(Concordance!A122,Sheet3!I:I,0))</f>
        <v>814156</v>
      </c>
      <c r="P122" s="184">
        <f>INDEX(Sheet3!H:H,MATCH(A122,Sheet3!I:I,0))</f>
        <v>814156</v>
      </c>
    </row>
    <row r="123" spans="1:16" x14ac:dyDescent="0.25">
      <c r="A123" s="22">
        <v>28102</v>
      </c>
      <c r="B123" s="27" t="s">
        <v>783</v>
      </c>
      <c r="C123" s="24">
        <v>9400243</v>
      </c>
      <c r="D123" s="24" t="s">
        <v>213</v>
      </c>
      <c r="E123" s="184">
        <v>4243759</v>
      </c>
      <c r="F123" s="184">
        <v>848751.8</v>
      </c>
      <c r="G123" s="184">
        <v>3395007.2</v>
      </c>
      <c r="H123" s="184">
        <f>INDEX(Sheet2!E:E,MATCH(Concordance!A123,Sheet2!O:O,0))</f>
        <v>939003.79</v>
      </c>
      <c r="I123" s="184">
        <f>INDEX(Sheet2!F:F,MATCH(Concordance!A123,Sheet2!O:O,0))</f>
        <v>911594.14</v>
      </c>
      <c r="J123" s="184">
        <f>INDEX(Sheet2!H:H,MATCH(A123,Sheet2!O:O,0))</f>
        <v>1850597.9300000002</v>
      </c>
      <c r="K123" s="184">
        <f>INDEX(Sheet2!I:I,MATCH(A123,Sheet2!O:O,0))</f>
        <v>25548.25</v>
      </c>
      <c r="L123" s="184">
        <f>INDEX(Sheet2!J:J,MATCH(A123,Sheet2!O:O,0))</f>
        <v>30985.75</v>
      </c>
      <c r="M123" s="184">
        <f>INDEX(Sheet2!L:L,MATCH(A123,Sheet2!O:O,0))</f>
        <v>56534</v>
      </c>
      <c r="O123" s="184">
        <f>INDEX(Sheet3!E:E,MATCH(Concordance!A123,Sheet3!I:I,0))</f>
        <v>1886384</v>
      </c>
      <c r="P123" s="184">
        <f>INDEX(Sheet3!H:H,MATCH(A123,Sheet3!I:I,0))</f>
        <v>1886384</v>
      </c>
    </row>
    <row r="124" spans="1:16" x14ac:dyDescent="0.25">
      <c r="A124" s="22">
        <v>28103</v>
      </c>
      <c r="B124" s="27" t="s">
        <v>784</v>
      </c>
      <c r="C124" s="24">
        <v>100655109</v>
      </c>
      <c r="D124" s="24" t="s">
        <v>597</v>
      </c>
      <c r="E124" s="184">
        <v>2431417</v>
      </c>
      <c r="F124" s="184">
        <v>486283.4</v>
      </c>
      <c r="G124" s="184">
        <v>1945133.6</v>
      </c>
      <c r="H124" s="184">
        <f>INDEX(Sheet2!E:E,MATCH(Concordance!A124,Sheet2!O:O,0))</f>
        <v>500000</v>
      </c>
      <c r="I124" s="184">
        <f>INDEX(Sheet2!F:F,MATCH(Concordance!A124,Sheet2!O:O,0))</f>
        <v>1058378</v>
      </c>
      <c r="J124" s="184">
        <f>INDEX(Sheet2!H:H,MATCH(A124,Sheet2!O:O,0))</f>
        <v>1558378</v>
      </c>
      <c r="K124" s="184">
        <f>INDEX(Sheet2!I:I,MATCH(A124,Sheet2!O:O,0))</f>
        <v>0</v>
      </c>
      <c r="L124" s="184">
        <f>INDEX(Sheet2!J:J,MATCH(A124,Sheet2!O:O,0))</f>
        <v>62228</v>
      </c>
      <c r="M124" s="184">
        <f>INDEX(Sheet2!L:L,MATCH(A124,Sheet2!O:O,0))</f>
        <v>62228</v>
      </c>
      <c r="O124" s="184">
        <f>INDEX(Sheet3!E:E,MATCH(Concordance!A124,Sheet3!I:I,0))</f>
        <v>1080784</v>
      </c>
      <c r="P124" s="184">
        <f>INDEX(Sheet3!H:H,MATCH(A124,Sheet3!I:I,0))</f>
        <v>1037468.66</v>
      </c>
    </row>
    <row r="125" spans="1:16" x14ac:dyDescent="0.25">
      <c r="A125" s="22">
        <v>29001</v>
      </c>
      <c r="B125" s="27" t="s">
        <v>785</v>
      </c>
      <c r="C125" s="24">
        <v>184206100</v>
      </c>
      <c r="D125" s="24" t="s">
        <v>384</v>
      </c>
      <c r="E125" s="184">
        <v>937203</v>
      </c>
      <c r="F125" s="184">
        <v>187440.6</v>
      </c>
      <c r="G125" s="184">
        <v>749762.4</v>
      </c>
      <c r="H125" s="184">
        <f>INDEX(Sheet2!E:E,MATCH(Concordance!A125,Sheet2!O:O,0))</f>
        <v>749411.23</v>
      </c>
      <c r="I125" s="184">
        <f>INDEX(Sheet2!F:F,MATCH(Concordance!A125,Sheet2!O:O,0))</f>
        <v>17759.849999999999</v>
      </c>
      <c r="J125" s="184">
        <f>INDEX(Sheet2!H:H,MATCH(A125,Sheet2!O:O,0))</f>
        <v>767171.08</v>
      </c>
      <c r="K125" s="184">
        <f>INDEX(Sheet2!I:I,MATCH(A125,Sheet2!O:O,0))</f>
        <v>30438.720000000001</v>
      </c>
      <c r="L125" s="184">
        <f>INDEX(Sheet2!J:J,MATCH(A125,Sheet2!O:O,0))</f>
        <v>86251.66</v>
      </c>
      <c r="M125" s="184">
        <f>INDEX(Sheet2!L:L,MATCH(A125,Sheet2!O:O,0))</f>
        <v>116690.38</v>
      </c>
      <c r="O125" s="184">
        <f>INDEX(Sheet3!E:E,MATCH(Concordance!A125,Sheet3!I:I,0))</f>
        <v>416594</v>
      </c>
      <c r="P125" s="184">
        <f>INDEX(Sheet3!H:H,MATCH(A125,Sheet3!I:I,0))</f>
        <v>416594</v>
      </c>
    </row>
    <row r="126" spans="1:16" x14ac:dyDescent="0.25">
      <c r="A126" s="22">
        <v>29002</v>
      </c>
      <c r="B126" s="27" t="s">
        <v>786</v>
      </c>
      <c r="C126" s="24">
        <v>12928545</v>
      </c>
      <c r="D126" s="24" t="s">
        <v>217</v>
      </c>
      <c r="E126" s="184">
        <v>349845</v>
      </c>
      <c r="F126" s="184">
        <v>69969</v>
      </c>
      <c r="G126" s="184">
        <v>279876</v>
      </c>
      <c r="H126" s="184">
        <f>INDEX(Sheet2!E:E,MATCH(Concordance!A126,Sheet2!O:O,0))</f>
        <v>26297.33</v>
      </c>
      <c r="I126" s="184">
        <f>INDEX(Sheet2!F:F,MATCH(Concordance!A126,Sheet2!O:O,0))</f>
        <v>67329.919999999998</v>
      </c>
      <c r="J126" s="184">
        <f>INDEX(Sheet2!H:H,MATCH(A126,Sheet2!O:O,0))</f>
        <v>93627.25</v>
      </c>
      <c r="K126" s="184">
        <f>INDEX(Sheet2!I:I,MATCH(A126,Sheet2!O:O,0))</f>
        <v>249467.28</v>
      </c>
      <c r="L126" s="184">
        <f>INDEX(Sheet2!J:J,MATCH(A126,Sheet2!O:O,0))</f>
        <v>6750.47</v>
      </c>
      <c r="M126" s="184">
        <f>INDEX(Sheet2!L:L,MATCH(A126,Sheet2!O:O,0))</f>
        <v>256217.75</v>
      </c>
      <c r="O126" s="184">
        <f>INDEX(Sheet3!E:E,MATCH(Concordance!A126,Sheet3!I:I,0))</f>
        <v>155509</v>
      </c>
      <c r="P126" s="184">
        <f>INDEX(Sheet3!H:H,MATCH(A126,Sheet3!I:I,0))</f>
        <v>155509</v>
      </c>
    </row>
    <row r="127" spans="1:16" x14ac:dyDescent="0.25">
      <c r="A127" s="22">
        <v>29003</v>
      </c>
      <c r="B127" s="27" t="s">
        <v>787</v>
      </c>
      <c r="C127" s="24">
        <v>100654003</v>
      </c>
      <c r="D127" s="24" t="s">
        <v>241</v>
      </c>
      <c r="E127" s="184">
        <v>420111</v>
      </c>
      <c r="F127" s="184">
        <v>84022.200000000012</v>
      </c>
      <c r="G127" s="184">
        <v>336088.80000000005</v>
      </c>
      <c r="H127" s="184">
        <f>INDEX(Sheet2!E:E,MATCH(Concordance!A127,Sheet2!O:O,0))</f>
        <v>41722.629999999997</v>
      </c>
      <c r="I127" s="184">
        <f>INDEX(Sheet2!F:F,MATCH(Concordance!A127,Sheet2!O:O,0))</f>
        <v>131135.31</v>
      </c>
      <c r="J127" s="184">
        <f>INDEX(Sheet2!H:H,MATCH(A127,Sheet2!O:O,0))</f>
        <v>172857.94</v>
      </c>
      <c r="K127" s="184">
        <f>INDEX(Sheet2!I:I,MATCH(A127,Sheet2!O:O,0))</f>
        <v>48963.83</v>
      </c>
      <c r="L127" s="184">
        <f>INDEX(Sheet2!J:J,MATCH(A127,Sheet2!O:O,0))</f>
        <v>54032.95</v>
      </c>
      <c r="M127" s="184">
        <f>INDEX(Sheet2!L:L,MATCH(A127,Sheet2!O:O,0))</f>
        <v>102996.78</v>
      </c>
      <c r="O127" s="184">
        <f>INDEX(Sheet3!E:E,MATCH(Concordance!A127,Sheet3!I:I,0))</f>
        <v>186743</v>
      </c>
      <c r="P127" s="184">
        <f>INDEX(Sheet3!H:H,MATCH(A127,Sheet3!I:I,0))</f>
        <v>186743</v>
      </c>
    </row>
    <row r="128" spans="1:16" x14ac:dyDescent="0.25">
      <c r="A128" s="22">
        <v>29004</v>
      </c>
      <c r="B128" s="27" t="s">
        <v>788</v>
      </c>
      <c r="C128" s="24">
        <v>100041219</v>
      </c>
      <c r="D128" s="24" t="s">
        <v>284</v>
      </c>
      <c r="E128" s="184">
        <v>1025718</v>
      </c>
      <c r="F128" s="184">
        <v>205143.6</v>
      </c>
      <c r="G128" s="184">
        <v>820574.4</v>
      </c>
      <c r="H128" s="184">
        <f>INDEX(Sheet2!E:E,MATCH(Concordance!A128,Sheet2!O:O,0))</f>
        <v>0</v>
      </c>
      <c r="I128" s="184">
        <f>INDEX(Sheet2!F:F,MATCH(Concordance!A128,Sheet2!O:O,0))</f>
        <v>415565.28</v>
      </c>
      <c r="J128" s="184">
        <f>INDEX(Sheet2!H:H,MATCH(A128,Sheet2!O:O,0))</f>
        <v>415565.28</v>
      </c>
      <c r="K128" s="184">
        <f>INDEX(Sheet2!I:I,MATCH(A128,Sheet2!O:O,0))</f>
        <v>0</v>
      </c>
      <c r="L128" s="184">
        <f>INDEX(Sheet2!J:J,MATCH(A128,Sheet2!O:O,0))</f>
        <v>114859.87</v>
      </c>
      <c r="M128" s="184">
        <f>INDEX(Sheet2!L:L,MATCH(A128,Sheet2!O:O,0))</f>
        <v>114859.87</v>
      </c>
      <c r="O128" s="184">
        <f>INDEX(Sheet3!E:E,MATCH(Concordance!A128,Sheet3!I:I,0))</f>
        <v>455940</v>
      </c>
      <c r="P128" s="184">
        <f>INDEX(Sheet3!H:H,MATCH(A128,Sheet3!I:I,0))</f>
        <v>455940</v>
      </c>
    </row>
    <row r="129" spans="1:16" x14ac:dyDescent="0.25">
      <c r="A129" s="22">
        <v>30093</v>
      </c>
      <c r="B129" s="27" t="s">
        <v>789</v>
      </c>
      <c r="C129" s="24">
        <v>88702303</v>
      </c>
      <c r="D129" s="24" t="s">
        <v>218</v>
      </c>
      <c r="E129" s="184">
        <v>5306543</v>
      </c>
      <c r="F129" s="184">
        <v>1061308.6000000001</v>
      </c>
      <c r="G129" s="184">
        <v>4245234.4000000004</v>
      </c>
      <c r="H129" s="184">
        <f>INDEX(Sheet2!E:E,MATCH(Concordance!A129,Sheet2!O:O,0))</f>
        <v>543898.23</v>
      </c>
      <c r="I129" s="184">
        <f>INDEX(Sheet2!F:F,MATCH(Concordance!A129,Sheet2!O:O,0))</f>
        <v>3471420.04</v>
      </c>
      <c r="J129" s="184">
        <f>INDEX(Sheet2!H:H,MATCH(A129,Sheet2!O:O,0))</f>
        <v>4015318.27</v>
      </c>
      <c r="K129" s="184">
        <f>INDEX(Sheet2!I:I,MATCH(A129,Sheet2!O:O,0))</f>
        <v>135974.54999999999</v>
      </c>
      <c r="L129" s="184">
        <f>INDEX(Sheet2!J:J,MATCH(A129,Sheet2!O:O,0))</f>
        <v>165663</v>
      </c>
      <c r="M129" s="184">
        <f>INDEX(Sheet2!L:L,MATCH(A129,Sheet2!O:O,0))</f>
        <v>301637.55</v>
      </c>
      <c r="O129" s="184">
        <f>INDEX(Sheet3!E:E,MATCH(Concordance!A129,Sheet3!I:I,0))</f>
        <v>2358800</v>
      </c>
      <c r="P129" s="184">
        <f>INDEX(Sheet3!H:H,MATCH(A129,Sheet3!I:I,0))</f>
        <v>2358511</v>
      </c>
    </row>
    <row r="130" spans="1:16" x14ac:dyDescent="0.25">
      <c r="A130" s="22">
        <v>31116</v>
      </c>
      <c r="B130" s="27" t="s">
        <v>790</v>
      </c>
      <c r="C130" s="24">
        <v>39408351</v>
      </c>
      <c r="D130" s="24" t="s">
        <v>496</v>
      </c>
      <c r="E130" s="184">
        <v>378150</v>
      </c>
      <c r="F130" s="184">
        <v>75630</v>
      </c>
      <c r="G130" s="184">
        <v>302520</v>
      </c>
      <c r="H130" s="184">
        <f>INDEX(Sheet2!E:E,MATCH(Concordance!A130,Sheet2!O:O,0))</f>
        <v>0</v>
      </c>
      <c r="I130" s="184">
        <f>INDEX(Sheet2!F:F,MATCH(Concordance!A130,Sheet2!O:O,0))</f>
        <v>180858</v>
      </c>
      <c r="J130" s="184">
        <f>INDEX(Sheet2!H:H,MATCH(A130,Sheet2!O:O,0))</f>
        <v>180858</v>
      </c>
      <c r="K130" s="184">
        <f>INDEX(Sheet2!I:I,MATCH(A130,Sheet2!O:O,0))</f>
        <v>0</v>
      </c>
      <c r="L130" s="184">
        <f>INDEX(Sheet2!J:J,MATCH(A130,Sheet2!O:O,0))</f>
        <v>75630</v>
      </c>
      <c r="M130" s="184">
        <f>INDEX(Sheet2!L:L,MATCH(A130,Sheet2!O:O,0))</f>
        <v>75630</v>
      </c>
      <c r="O130" s="184">
        <f>INDEX(Sheet3!E:E,MATCH(Concordance!A130,Sheet3!I:I,0))</f>
        <v>168091</v>
      </c>
      <c r="P130" s="184">
        <f>INDEX(Sheet3!H:H,MATCH(A130,Sheet3!I:I,0))</f>
        <v>168091</v>
      </c>
    </row>
    <row r="131" spans="1:16" x14ac:dyDescent="0.25">
      <c r="A131" s="22">
        <v>31117</v>
      </c>
      <c r="B131" s="27" t="s">
        <v>791</v>
      </c>
      <c r="C131" s="24">
        <v>189348691</v>
      </c>
      <c r="D131" s="24" t="s">
        <v>658</v>
      </c>
      <c r="E131" s="184">
        <v>377015</v>
      </c>
      <c r="F131" s="184">
        <v>75403</v>
      </c>
      <c r="G131" s="184">
        <v>301612</v>
      </c>
      <c r="H131" s="184">
        <f>INDEX(Sheet2!E:E,MATCH(Concordance!A131,Sheet2!O:O,0))</f>
        <v>0</v>
      </c>
      <c r="I131" s="184">
        <f>INDEX(Sheet2!F:F,MATCH(Concordance!A131,Sheet2!O:O,0))</f>
        <v>150806</v>
      </c>
      <c r="J131" s="184">
        <f>INDEX(Sheet2!H:H,MATCH(A131,Sheet2!O:O,0))</f>
        <v>150806</v>
      </c>
      <c r="K131" s="184">
        <f>INDEX(Sheet2!I:I,MATCH(A131,Sheet2!O:O,0))</f>
        <v>1205.8800000000001</v>
      </c>
      <c r="L131" s="184">
        <f>INDEX(Sheet2!J:J,MATCH(A131,Sheet2!O:O,0))</f>
        <v>64308.639999999999</v>
      </c>
      <c r="M131" s="184">
        <f>INDEX(Sheet2!L:L,MATCH(A131,Sheet2!O:O,0))</f>
        <v>65514.52</v>
      </c>
      <c r="O131" s="184">
        <f>INDEX(Sheet3!E:E,MATCH(Concordance!A131,Sheet3!I:I,0))</f>
        <v>167586</v>
      </c>
      <c r="P131" s="184">
        <f>INDEX(Sheet3!H:H,MATCH(A131,Sheet3!I:I,0))</f>
        <v>167586</v>
      </c>
    </row>
    <row r="132" spans="1:16" x14ac:dyDescent="0.25">
      <c r="A132" s="22">
        <v>31118</v>
      </c>
      <c r="B132" s="27" t="s">
        <v>792</v>
      </c>
      <c r="C132" s="24">
        <v>83123760</v>
      </c>
      <c r="D132" s="24" t="s">
        <v>459</v>
      </c>
      <c r="E132" s="184">
        <v>938156</v>
      </c>
      <c r="F132" s="184">
        <v>187631.2</v>
      </c>
      <c r="G132" s="184">
        <v>750524.8</v>
      </c>
      <c r="H132" s="184">
        <f>INDEX(Sheet2!E:E,MATCH(Concordance!A132,Sheet2!O:O,0))</f>
        <v>0</v>
      </c>
      <c r="I132" s="184">
        <f>INDEX(Sheet2!F:F,MATCH(Concordance!A132,Sheet2!O:O,0))</f>
        <v>0</v>
      </c>
      <c r="J132" s="184">
        <f>INDEX(Sheet2!H:H,MATCH(A132,Sheet2!O:O,0))</f>
        <v>0</v>
      </c>
      <c r="K132" s="184">
        <f>INDEX(Sheet2!I:I,MATCH(A132,Sheet2!O:O,0))</f>
        <v>0</v>
      </c>
      <c r="L132" s="184">
        <f>INDEX(Sheet2!J:J,MATCH(A132,Sheet2!O:O,0))</f>
        <v>180514.49</v>
      </c>
      <c r="M132" s="184">
        <f>INDEX(Sheet2!L:L,MATCH(A132,Sheet2!O:O,0))</f>
        <v>180514.49</v>
      </c>
      <c r="O132" s="184">
        <f>INDEX(Sheet3!E:E,MATCH(Concordance!A132,Sheet3!I:I,0))</f>
        <v>417018</v>
      </c>
      <c r="P132" s="184">
        <f>INDEX(Sheet3!H:H,MATCH(A132,Sheet3!I:I,0))</f>
        <v>417018</v>
      </c>
    </row>
    <row r="133" spans="1:16" x14ac:dyDescent="0.25">
      <c r="A133" s="22">
        <v>31121</v>
      </c>
      <c r="B133" s="27" t="s">
        <v>793</v>
      </c>
      <c r="C133" s="24">
        <v>89297774</v>
      </c>
      <c r="D133" s="24" t="s">
        <v>265</v>
      </c>
      <c r="E133" s="184">
        <v>928222</v>
      </c>
      <c r="F133" s="184">
        <v>185644.40000000002</v>
      </c>
      <c r="G133" s="184">
        <v>742577.60000000009</v>
      </c>
      <c r="H133" s="184">
        <f>INDEX(Sheet2!E:E,MATCH(Concordance!A133,Sheet2!O:O,0))</f>
        <v>408223.54</v>
      </c>
      <c r="I133" s="184">
        <f>INDEX(Sheet2!F:F,MATCH(Concordance!A133,Sheet2!O:O,0))</f>
        <v>140785</v>
      </c>
      <c r="J133" s="184">
        <f>INDEX(Sheet2!H:H,MATCH(A133,Sheet2!O:O,0))</f>
        <v>549008.54</v>
      </c>
      <c r="K133" s="184">
        <f>INDEX(Sheet2!I:I,MATCH(A133,Sheet2!O:O,0))</f>
        <v>967.5</v>
      </c>
      <c r="L133" s="184">
        <f>INDEX(Sheet2!J:J,MATCH(A133,Sheet2!O:O,0))</f>
        <v>162182.82</v>
      </c>
      <c r="M133" s="184">
        <f>INDEX(Sheet2!L:L,MATCH(A133,Sheet2!O:O,0))</f>
        <v>163150.32</v>
      </c>
      <c r="O133" s="184">
        <f>INDEX(Sheet3!E:E,MATCH(Concordance!A133,Sheet3!I:I,0))</f>
        <v>412602</v>
      </c>
      <c r="P133" s="184">
        <f>INDEX(Sheet3!H:H,MATCH(A133,Sheet3!I:I,0))</f>
        <v>412602</v>
      </c>
    </row>
    <row r="134" spans="1:16" x14ac:dyDescent="0.25">
      <c r="A134" s="22">
        <v>31122</v>
      </c>
      <c r="B134" s="27" t="s">
        <v>794</v>
      </c>
      <c r="C134" s="24">
        <v>622135630</v>
      </c>
      <c r="D134" s="24" t="s">
        <v>621</v>
      </c>
      <c r="E134" s="184">
        <v>1375336</v>
      </c>
      <c r="F134" s="184">
        <v>275067.2</v>
      </c>
      <c r="G134" s="184">
        <v>1100268.8</v>
      </c>
      <c r="H134" s="184">
        <f>INDEX(Sheet2!E:E,MATCH(Concordance!A134,Sheet2!O:O,0))</f>
        <v>995584.34</v>
      </c>
      <c r="I134" s="184">
        <f>INDEX(Sheet2!F:F,MATCH(Concordance!A134,Sheet2!O:O,0))</f>
        <v>104453.33</v>
      </c>
      <c r="J134" s="184">
        <f>INDEX(Sheet2!H:H,MATCH(A134,Sheet2!O:O,0))</f>
        <v>1100037.67</v>
      </c>
      <c r="K134" s="184">
        <f>INDEX(Sheet2!I:I,MATCH(A134,Sheet2!O:O,0))</f>
        <v>185116.79999999999</v>
      </c>
      <c r="L134" s="184">
        <f>INDEX(Sheet2!J:J,MATCH(A134,Sheet2!O:O,0))</f>
        <v>90181.53</v>
      </c>
      <c r="M134" s="184">
        <f>INDEX(Sheet2!L:L,MATCH(A134,Sheet2!O:O,0))</f>
        <v>275298.32999999996</v>
      </c>
      <c r="O134" s="184">
        <f>INDEX(Sheet3!E:E,MATCH(Concordance!A134,Sheet3!I:I,0))</f>
        <v>611348</v>
      </c>
      <c r="P134" s="184">
        <f>INDEX(Sheet3!H:H,MATCH(A134,Sheet3!I:I,0))</f>
        <v>611273</v>
      </c>
    </row>
    <row r="135" spans="1:16" x14ac:dyDescent="0.25">
      <c r="A135" s="22">
        <v>32054</v>
      </c>
      <c r="B135" s="27" t="s">
        <v>75</v>
      </c>
      <c r="C135" s="24">
        <v>193008497</v>
      </c>
      <c r="D135" s="24" t="s">
        <v>488</v>
      </c>
      <c r="E135" s="184">
        <v>185072</v>
      </c>
      <c r="F135" s="184">
        <v>37014.400000000001</v>
      </c>
      <c r="G135" s="184">
        <v>148057.60000000001</v>
      </c>
      <c r="H135" s="184">
        <f>INDEX(Sheet2!E:E,MATCH(Concordance!A135,Sheet2!O:O,0))</f>
        <v>21697.200000000001</v>
      </c>
      <c r="I135" s="184">
        <f>INDEX(Sheet2!F:F,MATCH(Concordance!A135,Sheet2!O:O,0))</f>
        <v>0</v>
      </c>
      <c r="J135" s="184">
        <f>INDEX(Sheet2!H:H,MATCH(A135,Sheet2!O:O,0))</f>
        <v>21697.200000000001</v>
      </c>
      <c r="K135" s="184">
        <f>INDEX(Sheet2!I:I,MATCH(A135,Sheet2!O:O,0))</f>
        <v>0</v>
      </c>
      <c r="L135" s="184">
        <f>INDEX(Sheet2!J:J,MATCH(A135,Sheet2!O:O,0))</f>
        <v>17641.68</v>
      </c>
      <c r="M135" s="184">
        <f>INDEX(Sheet2!L:L,MATCH(A135,Sheet2!O:O,0))</f>
        <v>17641.68</v>
      </c>
      <c r="O135" s="184">
        <f>INDEX(Sheet3!E:E,MATCH(Concordance!A135,Sheet3!I:I,0))</f>
        <v>82266</v>
      </c>
      <c r="P135" s="184">
        <f>INDEX(Sheet3!H:H,MATCH(A135,Sheet3!I:I,0))</f>
        <v>82256</v>
      </c>
    </row>
    <row r="136" spans="1:16" x14ac:dyDescent="0.25">
      <c r="A136" s="22">
        <v>32055</v>
      </c>
      <c r="B136" s="27" t="s">
        <v>795</v>
      </c>
      <c r="C136" s="24">
        <v>28018331</v>
      </c>
      <c r="D136" s="24" t="s">
        <v>410</v>
      </c>
      <c r="E136" s="184">
        <v>547424</v>
      </c>
      <c r="F136" s="184">
        <v>109484.8</v>
      </c>
      <c r="G136" s="184">
        <v>437939.20000000001</v>
      </c>
      <c r="H136" s="184">
        <f>INDEX(Sheet2!E:E,MATCH(Concordance!A136,Sheet2!O:O,0))</f>
        <v>14003.01</v>
      </c>
      <c r="I136" s="184">
        <f>INDEX(Sheet2!F:F,MATCH(Concordance!A136,Sheet2!O:O,0))</f>
        <v>423936.19</v>
      </c>
      <c r="J136" s="184">
        <f>INDEX(Sheet2!H:H,MATCH(A136,Sheet2!O:O,0))</f>
        <v>437939.20000000001</v>
      </c>
      <c r="K136" s="184">
        <f>INDEX(Sheet2!I:I,MATCH(A136,Sheet2!O:O,0))</f>
        <v>38058.129999999997</v>
      </c>
      <c r="L136" s="184">
        <f>INDEX(Sheet2!J:J,MATCH(A136,Sheet2!O:O,0))</f>
        <v>38028.129999999997</v>
      </c>
      <c r="M136" s="184">
        <f>INDEX(Sheet2!L:L,MATCH(A136,Sheet2!O:O,0))</f>
        <v>76086.259999999995</v>
      </c>
      <c r="O136" s="184">
        <f>INDEX(Sheet3!E:E,MATCH(Concordance!A136,Sheet3!I:I,0))</f>
        <v>243334</v>
      </c>
      <c r="P136" s="184">
        <f>INDEX(Sheet3!H:H,MATCH(A136,Sheet3!I:I,0))</f>
        <v>243334</v>
      </c>
    </row>
    <row r="137" spans="1:16" x14ac:dyDescent="0.25">
      <c r="A137" s="22">
        <v>32056</v>
      </c>
      <c r="B137" s="27" t="s">
        <v>796</v>
      </c>
      <c r="C137" s="24">
        <v>100655182</v>
      </c>
      <c r="D137" s="24" t="s">
        <v>625</v>
      </c>
      <c r="E137" s="184">
        <v>257744</v>
      </c>
      <c r="F137" s="184">
        <v>51548.800000000003</v>
      </c>
      <c r="G137" s="184">
        <v>206195.20000000001</v>
      </c>
      <c r="H137" s="184">
        <f>INDEX(Sheet2!E:E,MATCH(Concordance!A137,Sheet2!O:O,0))</f>
        <v>200220</v>
      </c>
      <c r="I137" s="184">
        <f>INDEX(Sheet2!F:F,MATCH(Concordance!A137,Sheet2!O:O,0))</f>
        <v>0</v>
      </c>
      <c r="J137" s="184">
        <f>INDEX(Sheet2!H:H,MATCH(A137,Sheet2!O:O,0))</f>
        <v>200220</v>
      </c>
      <c r="K137" s="184">
        <f>INDEX(Sheet2!I:I,MATCH(A137,Sheet2!O:O,0))</f>
        <v>14181.25</v>
      </c>
      <c r="L137" s="184">
        <f>INDEX(Sheet2!J:J,MATCH(A137,Sheet2!O:O,0))</f>
        <v>19568.75</v>
      </c>
      <c r="M137" s="184">
        <f>INDEX(Sheet2!L:L,MATCH(A137,Sheet2!O:O,0))</f>
        <v>33750</v>
      </c>
      <c r="O137" s="184">
        <f>INDEX(Sheet3!E:E,MATCH(Concordance!A137,Sheet3!I:I,0))</f>
        <v>114569</v>
      </c>
      <c r="P137" s="184">
        <f>INDEX(Sheet3!H:H,MATCH(A137,Sheet3!I:I,0))</f>
        <v>114569</v>
      </c>
    </row>
    <row r="138" spans="1:16" x14ac:dyDescent="0.25">
      <c r="A138" s="22">
        <v>32058</v>
      </c>
      <c r="B138" s="27" t="s">
        <v>96</v>
      </c>
      <c r="C138" s="24">
        <v>100655117</v>
      </c>
      <c r="D138" s="24" t="s">
        <v>598</v>
      </c>
      <c r="E138" s="184">
        <v>146531</v>
      </c>
      <c r="F138" s="184">
        <v>29306.2</v>
      </c>
      <c r="G138" s="184">
        <v>117224.8</v>
      </c>
      <c r="H138" s="184">
        <f>INDEX(Sheet2!E:E,MATCH(Concordance!A138,Sheet2!O:O,0))</f>
        <v>0</v>
      </c>
      <c r="I138" s="184">
        <f>INDEX(Sheet2!F:F,MATCH(Concordance!A138,Sheet2!O:O,0))</f>
        <v>116531</v>
      </c>
      <c r="J138" s="184">
        <f>INDEX(Sheet2!H:H,MATCH(A138,Sheet2!O:O,0))</f>
        <v>116531</v>
      </c>
      <c r="K138" s="184">
        <f>INDEX(Sheet2!I:I,MATCH(A138,Sheet2!O:O,0))</f>
        <v>30000</v>
      </c>
      <c r="L138" s="184">
        <f>INDEX(Sheet2!J:J,MATCH(A138,Sheet2!O:O,0))</f>
        <v>0</v>
      </c>
      <c r="M138" s="184">
        <f>INDEX(Sheet2!L:L,MATCH(A138,Sheet2!O:O,0))</f>
        <v>30000</v>
      </c>
      <c r="O138" s="184">
        <f>INDEX(Sheet3!E:E,MATCH(Concordance!A138,Sheet3!I:I,0))</f>
        <v>65134</v>
      </c>
      <c r="P138" s="184">
        <f>INDEX(Sheet3!H:H,MATCH(A138,Sheet3!I:I,0))</f>
        <v>65126</v>
      </c>
    </row>
    <row r="139" spans="1:16" x14ac:dyDescent="0.25">
      <c r="A139" s="22">
        <v>33090</v>
      </c>
      <c r="B139" s="27" t="s">
        <v>797</v>
      </c>
      <c r="C139" s="24">
        <v>29257706</v>
      </c>
      <c r="D139" s="24" t="s">
        <v>544</v>
      </c>
      <c r="E139" s="184">
        <v>3899013</v>
      </c>
      <c r="F139" s="184">
        <v>779802.60000000009</v>
      </c>
      <c r="G139" s="184">
        <v>3119210.4000000004</v>
      </c>
      <c r="H139" s="184">
        <f>INDEX(Sheet2!E:E,MATCH(Concordance!A139,Sheet2!O:O,0))</f>
        <v>257738.5</v>
      </c>
      <c r="I139" s="184">
        <f>INDEX(Sheet2!F:F,MATCH(Concordance!A139,Sheet2!O:O,0))</f>
        <v>115594</v>
      </c>
      <c r="J139" s="184">
        <f>INDEX(Sheet2!H:H,MATCH(A139,Sheet2!O:O,0))</f>
        <v>373332.5</v>
      </c>
      <c r="K139" s="184">
        <f>INDEX(Sheet2!I:I,MATCH(A139,Sheet2!O:O,0))</f>
        <v>0</v>
      </c>
      <c r="L139" s="184">
        <f>INDEX(Sheet2!J:J,MATCH(A139,Sheet2!O:O,0))</f>
        <v>159566</v>
      </c>
      <c r="M139" s="184">
        <f>INDEX(Sheet2!L:L,MATCH(A139,Sheet2!O:O,0))</f>
        <v>159566</v>
      </c>
      <c r="O139" s="184">
        <f>INDEX(Sheet3!E:E,MATCH(Concordance!A139,Sheet3!I:I,0))</f>
        <v>1733142</v>
      </c>
      <c r="P139" s="184">
        <f>INDEX(Sheet3!H:H,MATCH(A139,Sheet3!I:I,0))</f>
        <v>1732930</v>
      </c>
    </row>
    <row r="140" spans="1:16" x14ac:dyDescent="0.25">
      <c r="A140" s="22">
        <v>33091</v>
      </c>
      <c r="B140" s="27" t="s">
        <v>798</v>
      </c>
      <c r="C140" s="24">
        <v>100654706</v>
      </c>
      <c r="D140" s="24" t="s">
        <v>477</v>
      </c>
      <c r="E140" s="184">
        <v>637604</v>
      </c>
      <c r="F140" s="184">
        <v>127520.8</v>
      </c>
      <c r="G140" s="184">
        <v>510083.2</v>
      </c>
      <c r="H140" s="184">
        <f>INDEX(Sheet2!E:E,MATCH(Concordance!A140,Sheet2!O:O,0))</f>
        <v>139991.87</v>
      </c>
      <c r="I140" s="184">
        <f>INDEX(Sheet2!F:F,MATCH(Concordance!A140,Sheet2!O:O,0))</f>
        <v>139693</v>
      </c>
      <c r="J140" s="184">
        <f>INDEX(Sheet2!H:H,MATCH(A140,Sheet2!O:O,0))</f>
        <v>279684.87</v>
      </c>
      <c r="K140" s="184">
        <f>INDEX(Sheet2!I:I,MATCH(A140,Sheet2!O:O,0))</f>
        <v>248237.68</v>
      </c>
      <c r="L140" s="184">
        <f>INDEX(Sheet2!J:J,MATCH(A140,Sheet2!O:O,0))</f>
        <v>38652</v>
      </c>
      <c r="M140" s="184">
        <f>INDEX(Sheet2!L:L,MATCH(A140,Sheet2!O:O,0))</f>
        <v>286889.68</v>
      </c>
      <c r="O140" s="184">
        <f>INDEX(Sheet3!E:E,MATCH(Concordance!A140,Sheet3!I:I,0))</f>
        <v>283420</v>
      </c>
      <c r="P140" s="184">
        <f>INDEX(Sheet3!H:H,MATCH(A140,Sheet3!I:I,0))</f>
        <v>283420</v>
      </c>
    </row>
    <row r="141" spans="1:16" x14ac:dyDescent="0.25">
      <c r="A141" s="22">
        <v>33092</v>
      </c>
      <c r="B141" s="27" t="s">
        <v>799</v>
      </c>
      <c r="C141" s="24">
        <v>800490430</v>
      </c>
      <c r="D141" s="24" t="s">
        <v>282</v>
      </c>
      <c r="E141" s="184">
        <v>952925</v>
      </c>
      <c r="F141" s="184">
        <v>190585</v>
      </c>
      <c r="G141" s="184">
        <v>762340</v>
      </c>
      <c r="H141" s="184">
        <f>INDEX(Sheet2!E:E,MATCH(Concordance!A141,Sheet2!O:O,0))</f>
        <v>0</v>
      </c>
      <c r="I141" s="184">
        <f>INDEX(Sheet2!F:F,MATCH(Concordance!A141,Sheet2!O:O,0))</f>
        <v>523208.56</v>
      </c>
      <c r="J141" s="184">
        <f>INDEX(Sheet2!H:H,MATCH(A141,Sheet2!O:O,0))</f>
        <v>523208.56</v>
      </c>
      <c r="K141" s="184">
        <f>INDEX(Sheet2!I:I,MATCH(A141,Sheet2!O:O,0))</f>
        <v>0</v>
      </c>
      <c r="L141" s="184">
        <f>INDEX(Sheet2!J:J,MATCH(A141,Sheet2!O:O,0))</f>
        <v>139594.99</v>
      </c>
      <c r="M141" s="184">
        <f>INDEX(Sheet2!L:L,MATCH(A141,Sheet2!O:O,0))</f>
        <v>139594.99</v>
      </c>
      <c r="O141" s="184">
        <f>INDEX(Sheet3!E:E,MATCH(Concordance!A141,Sheet3!I:I,0))</f>
        <v>423583</v>
      </c>
      <c r="P141" s="184">
        <f>INDEX(Sheet3!H:H,MATCH(A141,Sheet3!I:I,0))</f>
        <v>423583</v>
      </c>
    </row>
    <row r="142" spans="1:16" x14ac:dyDescent="0.25">
      <c r="A142" s="22">
        <v>33093</v>
      </c>
      <c r="B142" s="27" t="s">
        <v>800</v>
      </c>
      <c r="C142" s="24">
        <v>36043347</v>
      </c>
      <c r="D142" s="24" t="s">
        <v>223</v>
      </c>
      <c r="E142" s="184">
        <v>1809747</v>
      </c>
      <c r="F142" s="184">
        <v>361949.4</v>
      </c>
      <c r="G142" s="184">
        <v>1447797.6</v>
      </c>
      <c r="H142" s="184">
        <f>INDEX(Sheet2!E:E,MATCH(Concordance!A142,Sheet2!O:O,0))</f>
        <v>501280.87</v>
      </c>
      <c r="I142" s="184">
        <f>INDEX(Sheet2!F:F,MATCH(Concordance!A142,Sheet2!O:O,0))</f>
        <v>420615.91</v>
      </c>
      <c r="J142" s="184">
        <f>INDEX(Sheet2!H:H,MATCH(A142,Sheet2!O:O,0))</f>
        <v>921896.78</v>
      </c>
      <c r="K142" s="184">
        <f>INDEX(Sheet2!I:I,MATCH(A142,Sheet2!O:O,0))</f>
        <v>129541.79</v>
      </c>
      <c r="L142" s="184">
        <f>INDEX(Sheet2!J:J,MATCH(A142,Sheet2!O:O,0))</f>
        <v>149465</v>
      </c>
      <c r="M142" s="184">
        <f>INDEX(Sheet2!L:L,MATCH(A142,Sheet2!O:O,0))</f>
        <v>279006.78999999998</v>
      </c>
      <c r="O142" s="184">
        <f>INDEX(Sheet3!E:E,MATCH(Concordance!A142,Sheet3!I:I,0))</f>
        <v>804447</v>
      </c>
      <c r="P142" s="184">
        <f>INDEX(Sheet3!H:H,MATCH(A142,Sheet3!I:I,0))</f>
        <v>804447</v>
      </c>
    </row>
    <row r="143" spans="1:16" x14ac:dyDescent="0.25">
      <c r="A143" s="22">
        <v>33094</v>
      </c>
      <c r="B143" s="27" t="s">
        <v>801</v>
      </c>
      <c r="C143" s="24">
        <v>184206118</v>
      </c>
      <c r="D143" s="24" t="s">
        <v>469</v>
      </c>
      <c r="E143" s="184">
        <v>938769</v>
      </c>
      <c r="F143" s="184">
        <v>187753.80000000002</v>
      </c>
      <c r="G143" s="184">
        <v>751015.20000000007</v>
      </c>
      <c r="H143" s="184">
        <f>INDEX(Sheet2!E:E,MATCH(Concordance!A143,Sheet2!O:O,0))</f>
        <v>151993.41</v>
      </c>
      <c r="I143" s="184">
        <f>INDEX(Sheet2!F:F,MATCH(Concordance!A143,Sheet2!O:O,0))</f>
        <v>302980.7</v>
      </c>
      <c r="J143" s="184">
        <f>INDEX(Sheet2!H:H,MATCH(A143,Sheet2!O:O,0))</f>
        <v>454974.11</v>
      </c>
      <c r="K143" s="184">
        <f>INDEX(Sheet2!I:I,MATCH(A143,Sheet2!O:O,0))</f>
        <v>75397.490000000005</v>
      </c>
      <c r="L143" s="184">
        <f>INDEX(Sheet2!J:J,MATCH(A143,Sheet2!O:O,0))</f>
        <v>121729.97</v>
      </c>
      <c r="M143" s="184">
        <f>INDEX(Sheet2!L:L,MATCH(A143,Sheet2!O:O,0))</f>
        <v>197127.46000000002</v>
      </c>
      <c r="O143" s="184">
        <f>INDEX(Sheet3!E:E,MATCH(Concordance!A143,Sheet3!I:I,0))</f>
        <v>417290</v>
      </c>
      <c r="P143" s="184">
        <f>INDEX(Sheet3!H:H,MATCH(A143,Sheet3!I:I,0))</f>
        <v>417290</v>
      </c>
    </row>
    <row r="144" spans="1:16" x14ac:dyDescent="0.25">
      <c r="A144" s="22">
        <v>34121</v>
      </c>
      <c r="B144" s="27" t="s">
        <v>802</v>
      </c>
      <c r="C144" s="24">
        <v>43009562</v>
      </c>
      <c r="D144" s="24" t="s">
        <v>567</v>
      </c>
      <c r="E144" s="184">
        <v>626868</v>
      </c>
      <c r="F144" s="184">
        <v>125373.6</v>
      </c>
      <c r="G144" s="184">
        <v>501494.4</v>
      </c>
      <c r="H144" s="184">
        <f>INDEX(Sheet2!E:E,MATCH(Concordance!A144,Sheet2!O:O,0))</f>
        <v>7598.57</v>
      </c>
      <c r="I144" s="184">
        <f>INDEX(Sheet2!F:F,MATCH(Concordance!A144,Sheet2!O:O,0))</f>
        <v>107111.24</v>
      </c>
      <c r="J144" s="184">
        <f>INDEX(Sheet2!H:H,MATCH(A144,Sheet2!O:O,0))</f>
        <v>114709.81</v>
      </c>
      <c r="K144" s="184">
        <f>INDEX(Sheet2!I:I,MATCH(A144,Sheet2!O:O,0))</f>
        <v>52412.46</v>
      </c>
      <c r="L144" s="184">
        <f>INDEX(Sheet2!J:J,MATCH(A144,Sheet2!O:O,0))</f>
        <v>172425.54</v>
      </c>
      <c r="M144" s="184">
        <f>INDEX(Sheet2!L:L,MATCH(A144,Sheet2!O:O,0))</f>
        <v>224838</v>
      </c>
      <c r="O144" s="184">
        <f>INDEX(Sheet3!E:E,MATCH(Concordance!A144,Sheet3!I:I,0))</f>
        <v>278648</v>
      </c>
      <c r="P144" s="184">
        <f>INDEX(Sheet3!H:H,MATCH(A144,Sheet3!I:I,0))</f>
        <v>278648</v>
      </c>
    </row>
    <row r="145" spans="1:16" x14ac:dyDescent="0.25">
      <c r="A145" s="22">
        <v>34122</v>
      </c>
      <c r="B145" s="27" t="s">
        <v>76</v>
      </c>
      <c r="C145" s="24">
        <v>193008562</v>
      </c>
      <c r="D145" s="24" t="s">
        <v>506</v>
      </c>
      <c r="E145" s="184">
        <v>477499</v>
      </c>
      <c r="F145" s="184">
        <v>95499.8</v>
      </c>
      <c r="G145" s="184">
        <v>381999.2</v>
      </c>
      <c r="H145" s="184">
        <f>INDEX(Sheet2!E:E,MATCH(Concordance!A145,Sheet2!O:O,0))</f>
        <v>0</v>
      </c>
      <c r="I145" s="184">
        <f>INDEX(Sheet2!F:F,MATCH(Concordance!A145,Sheet2!O:O,0))</f>
        <v>314100</v>
      </c>
      <c r="J145" s="184">
        <f>INDEX(Sheet2!H:H,MATCH(A145,Sheet2!O:O,0))</f>
        <v>314100</v>
      </c>
      <c r="K145" s="184">
        <f>INDEX(Sheet2!I:I,MATCH(A145,Sheet2!O:O,0))</f>
        <v>0</v>
      </c>
      <c r="L145" s="184">
        <f>INDEX(Sheet2!J:J,MATCH(A145,Sheet2!O:O,0))</f>
        <v>53848</v>
      </c>
      <c r="M145" s="184">
        <f>INDEX(Sheet2!L:L,MATCH(A145,Sheet2!O:O,0))</f>
        <v>53848</v>
      </c>
      <c r="O145" s="184">
        <f>INDEX(Sheet3!E:E,MATCH(Concordance!A145,Sheet3!I:I,0))</f>
        <v>212252</v>
      </c>
      <c r="P145" s="184">
        <f>INDEX(Sheet3!H:H,MATCH(A145,Sheet3!I:I,0))</f>
        <v>212226</v>
      </c>
    </row>
    <row r="146" spans="1:16" x14ac:dyDescent="0.25">
      <c r="A146" s="22">
        <v>34124</v>
      </c>
      <c r="B146" s="27" t="s">
        <v>803</v>
      </c>
      <c r="C146" s="24">
        <v>956898043</v>
      </c>
      <c r="D146" s="24" t="s">
        <v>129</v>
      </c>
      <c r="E146" s="184">
        <v>4032584</v>
      </c>
      <c r="F146" s="184">
        <v>806516.8</v>
      </c>
      <c r="G146" s="184">
        <v>3226067.2</v>
      </c>
      <c r="H146" s="184">
        <f>INDEX(Sheet2!E:E,MATCH(Concordance!A146,Sheet2!O:O,0))</f>
        <v>143018.71</v>
      </c>
      <c r="I146" s="184">
        <f>INDEX(Sheet2!F:F,MATCH(Concordance!A146,Sheet2!O:O,0))</f>
        <v>1520159.03</v>
      </c>
      <c r="J146" s="184">
        <f>INDEX(Sheet2!H:H,MATCH(A146,Sheet2!O:O,0))</f>
        <v>1663177.74</v>
      </c>
      <c r="K146" s="184">
        <f>INDEX(Sheet2!I:I,MATCH(A146,Sheet2!O:O,0))</f>
        <v>338328.01</v>
      </c>
      <c r="L146" s="184">
        <f>INDEX(Sheet2!J:J,MATCH(A146,Sheet2!O:O,0))</f>
        <v>209870.07999999999</v>
      </c>
      <c r="M146" s="184">
        <f>INDEX(Sheet2!L:L,MATCH(A146,Sheet2!O:O,0))</f>
        <v>548198.09</v>
      </c>
      <c r="O146" s="184">
        <f>INDEX(Sheet3!E:E,MATCH(Concordance!A146,Sheet3!I:I,0))</f>
        <v>1792515</v>
      </c>
      <c r="P146" s="184">
        <f>INDEX(Sheet3!H:H,MATCH(A146,Sheet3!I:I,0))</f>
        <v>1792515</v>
      </c>
    </row>
    <row r="147" spans="1:16" x14ac:dyDescent="0.25">
      <c r="A147" s="22">
        <v>35092</v>
      </c>
      <c r="B147" s="27" t="s">
        <v>804</v>
      </c>
      <c r="C147" s="24">
        <v>79908521</v>
      </c>
      <c r="D147" s="24" t="s">
        <v>394</v>
      </c>
      <c r="E147" s="184">
        <v>4872934</v>
      </c>
      <c r="F147" s="184">
        <v>974586.8</v>
      </c>
      <c r="G147" s="184">
        <v>3898347.2</v>
      </c>
      <c r="H147" s="184">
        <f>INDEX(Sheet2!E:E,MATCH(Concordance!A147,Sheet2!O:O,0))</f>
        <v>628085</v>
      </c>
      <c r="I147" s="184">
        <f>INDEX(Sheet2!F:F,MATCH(Concordance!A147,Sheet2!O:O,0))</f>
        <v>1227827</v>
      </c>
      <c r="J147" s="184">
        <f>INDEX(Sheet2!H:H,MATCH(A147,Sheet2!O:O,0))</f>
        <v>1855912</v>
      </c>
      <c r="K147" s="184">
        <f>INDEX(Sheet2!I:I,MATCH(A147,Sheet2!O:O,0))</f>
        <v>608989.30000000005</v>
      </c>
      <c r="L147" s="184">
        <f>INDEX(Sheet2!J:J,MATCH(A147,Sheet2!O:O,0))</f>
        <v>973154.67</v>
      </c>
      <c r="M147" s="184">
        <f>INDEX(Sheet2!L:L,MATCH(A147,Sheet2!O:O,0))</f>
        <v>1582143.9700000002</v>
      </c>
      <c r="O147" s="184">
        <f>INDEX(Sheet3!E:E,MATCH(Concordance!A147,Sheet3!I:I,0))</f>
        <v>2166058</v>
      </c>
      <c r="P147" s="184">
        <f>INDEX(Sheet3!H:H,MATCH(A147,Sheet3!I:I,0))</f>
        <v>2166058</v>
      </c>
    </row>
    <row r="148" spans="1:16" x14ac:dyDescent="0.25">
      <c r="A148" s="22">
        <v>35093</v>
      </c>
      <c r="B148" s="27" t="s">
        <v>805</v>
      </c>
      <c r="C148" s="24">
        <v>184206142</v>
      </c>
      <c r="D148" s="24" t="s">
        <v>171</v>
      </c>
      <c r="E148" s="184">
        <v>2736456</v>
      </c>
      <c r="F148" s="184">
        <v>547291.20000000007</v>
      </c>
      <c r="G148" s="184">
        <v>2189164.8000000003</v>
      </c>
      <c r="H148" s="184">
        <f>INDEX(Sheet2!E:E,MATCH(Concordance!A148,Sheet2!O:O,0))</f>
        <v>218528</v>
      </c>
      <c r="I148" s="184">
        <f>INDEX(Sheet2!F:F,MATCH(Concordance!A148,Sheet2!O:O,0))</f>
        <v>755304.59</v>
      </c>
      <c r="J148" s="184">
        <f>INDEX(Sheet2!H:H,MATCH(A148,Sheet2!O:O,0))</f>
        <v>973832.59</v>
      </c>
      <c r="K148" s="184">
        <f>INDEX(Sheet2!I:I,MATCH(A148,Sheet2!O:O,0))</f>
        <v>107262.35</v>
      </c>
      <c r="L148" s="184">
        <f>INDEX(Sheet2!J:J,MATCH(A148,Sheet2!O:O,0))</f>
        <v>175385.96</v>
      </c>
      <c r="M148" s="184">
        <f>INDEX(Sheet2!L:L,MATCH(A148,Sheet2!O:O,0))</f>
        <v>282648.31</v>
      </c>
      <c r="O148" s="184">
        <f>INDEX(Sheet3!E:E,MATCH(Concordance!A148,Sheet3!I:I,0))</f>
        <v>1216376</v>
      </c>
      <c r="P148" s="184">
        <f>INDEX(Sheet3!H:H,MATCH(A148,Sheet3!I:I,0))</f>
        <v>1216376</v>
      </c>
    </row>
    <row r="149" spans="1:16" x14ac:dyDescent="0.25">
      <c r="A149" s="22">
        <v>35094</v>
      </c>
      <c r="B149" s="27" t="s">
        <v>806</v>
      </c>
      <c r="C149" s="24">
        <v>159263755</v>
      </c>
      <c r="D149" s="24" t="s">
        <v>310</v>
      </c>
      <c r="E149" s="184">
        <v>1808385</v>
      </c>
      <c r="F149" s="184">
        <v>361677</v>
      </c>
      <c r="G149" s="184">
        <v>1446708</v>
      </c>
      <c r="H149" s="184">
        <f>INDEX(Sheet2!E:E,MATCH(Concordance!A149,Sheet2!O:O,0))</f>
        <v>552912.86</v>
      </c>
      <c r="I149" s="184">
        <f>INDEX(Sheet2!F:F,MATCH(Concordance!A149,Sheet2!O:O,0))</f>
        <v>892622.47</v>
      </c>
      <c r="J149" s="184">
        <f>INDEX(Sheet2!H:H,MATCH(A149,Sheet2!O:O,0))</f>
        <v>1445535.33</v>
      </c>
      <c r="K149" s="184">
        <f>INDEX(Sheet2!I:I,MATCH(A149,Sheet2!O:O,0))</f>
        <v>156328.71</v>
      </c>
      <c r="L149" s="184">
        <f>INDEX(Sheet2!J:J,MATCH(A149,Sheet2!O:O,0))</f>
        <v>206520.95999999999</v>
      </c>
      <c r="M149" s="184">
        <f>INDEX(Sheet2!L:L,MATCH(A149,Sheet2!O:O,0))</f>
        <v>362849.67</v>
      </c>
      <c r="O149" s="184">
        <f>INDEX(Sheet3!E:E,MATCH(Concordance!A149,Sheet3!I:I,0))</f>
        <v>803841</v>
      </c>
      <c r="P149" s="184">
        <f>INDEX(Sheet3!H:H,MATCH(A149,Sheet3!I:I,0))</f>
        <v>803841</v>
      </c>
    </row>
    <row r="150" spans="1:16" x14ac:dyDescent="0.25">
      <c r="A150" s="22">
        <v>35097</v>
      </c>
      <c r="B150" s="27" t="s">
        <v>807</v>
      </c>
      <c r="C150" s="24">
        <v>45082070</v>
      </c>
      <c r="D150" s="24" t="s">
        <v>192</v>
      </c>
      <c r="E150" s="184">
        <v>1659168</v>
      </c>
      <c r="F150" s="184">
        <v>331833.60000000003</v>
      </c>
      <c r="G150" s="184">
        <v>1327334.4000000001</v>
      </c>
      <c r="H150" s="184">
        <f>INDEX(Sheet2!E:E,MATCH(Concordance!A150,Sheet2!O:O,0))</f>
        <v>41191.61</v>
      </c>
      <c r="I150" s="184">
        <f>INDEX(Sheet2!F:F,MATCH(Concordance!A150,Sheet2!O:O,0))</f>
        <v>178441.13</v>
      </c>
      <c r="J150" s="184">
        <f>INDEX(Sheet2!H:H,MATCH(A150,Sheet2!O:O,0))</f>
        <v>219632.74</v>
      </c>
      <c r="K150" s="184">
        <f>INDEX(Sheet2!I:I,MATCH(A150,Sheet2!O:O,0))</f>
        <v>52490.79</v>
      </c>
      <c r="L150" s="184">
        <f>INDEX(Sheet2!J:J,MATCH(A150,Sheet2!O:O,0))</f>
        <v>256968.62</v>
      </c>
      <c r="M150" s="184">
        <f>INDEX(Sheet2!L:L,MATCH(A150,Sheet2!O:O,0))</f>
        <v>309459.40999999997</v>
      </c>
      <c r="O150" s="184">
        <f>INDEX(Sheet3!E:E,MATCH(Concordance!A150,Sheet3!I:I,0))</f>
        <v>737513</v>
      </c>
      <c r="P150" s="184">
        <f>INDEX(Sheet3!H:H,MATCH(A150,Sheet3!I:I,0))</f>
        <v>737513</v>
      </c>
    </row>
    <row r="151" spans="1:16" x14ac:dyDescent="0.25">
      <c r="A151" s="22">
        <v>35098</v>
      </c>
      <c r="B151" s="27" t="s">
        <v>808</v>
      </c>
      <c r="C151" s="24">
        <v>193008596</v>
      </c>
      <c r="D151" s="24" t="s">
        <v>557</v>
      </c>
      <c r="E151" s="184">
        <v>2303158</v>
      </c>
      <c r="F151" s="184">
        <v>460631.60000000003</v>
      </c>
      <c r="G151" s="184">
        <v>1842526.4000000001</v>
      </c>
      <c r="H151" s="184">
        <f>INDEX(Sheet2!E:E,MATCH(Concordance!A151,Sheet2!O:O,0))</f>
        <v>911191.42</v>
      </c>
      <c r="I151" s="184">
        <f>INDEX(Sheet2!F:F,MATCH(Concordance!A151,Sheet2!O:O,0))</f>
        <v>0</v>
      </c>
      <c r="J151" s="184">
        <f>INDEX(Sheet2!H:H,MATCH(A151,Sheet2!O:O,0))</f>
        <v>911191.42</v>
      </c>
      <c r="K151" s="184">
        <f>INDEX(Sheet2!I:I,MATCH(A151,Sheet2!O:O,0))</f>
        <v>161630.35999999999</v>
      </c>
      <c r="L151" s="184">
        <f>INDEX(Sheet2!J:J,MATCH(A151,Sheet2!O:O,0))</f>
        <v>1157017.56</v>
      </c>
      <c r="M151" s="184">
        <f>INDEX(Sheet2!L:L,MATCH(A151,Sheet2!O:O,0))</f>
        <v>1318647.92</v>
      </c>
      <c r="O151" s="184">
        <f>INDEX(Sheet3!E:E,MATCH(Concordance!A151,Sheet3!I:I,0))</f>
        <v>1023772</v>
      </c>
      <c r="P151" s="184">
        <f>INDEX(Sheet3!H:H,MATCH(A151,Sheet3!I:I,0))</f>
        <v>1023645.79</v>
      </c>
    </row>
    <row r="152" spans="1:16" x14ac:dyDescent="0.25">
      <c r="A152" s="22">
        <v>35099</v>
      </c>
      <c r="B152" s="27" t="s">
        <v>91</v>
      </c>
      <c r="C152" s="24">
        <v>193008604</v>
      </c>
      <c r="D152" s="24" t="s">
        <v>579</v>
      </c>
      <c r="E152" s="184">
        <v>1730175</v>
      </c>
      <c r="F152" s="184">
        <v>346035</v>
      </c>
      <c r="G152" s="184">
        <v>1384140</v>
      </c>
      <c r="H152" s="184">
        <f>INDEX(Sheet2!E:E,MATCH(Concordance!A152,Sheet2!O:O,0))</f>
        <v>185501.7</v>
      </c>
      <c r="I152" s="184">
        <f>INDEX(Sheet2!F:F,MATCH(Concordance!A152,Sheet2!O:O,0))</f>
        <v>1198638.3</v>
      </c>
      <c r="J152" s="184">
        <f>INDEX(Sheet2!H:H,MATCH(A152,Sheet2!O:O,0))</f>
        <v>1384140</v>
      </c>
      <c r="K152" s="184">
        <f>INDEX(Sheet2!I:I,MATCH(A152,Sheet2!O:O,0))</f>
        <v>0</v>
      </c>
      <c r="L152" s="184">
        <f>INDEX(Sheet2!J:J,MATCH(A152,Sheet2!O:O,0))</f>
        <v>346035</v>
      </c>
      <c r="M152" s="184">
        <f>INDEX(Sheet2!L:L,MATCH(A152,Sheet2!O:O,0))</f>
        <v>346035</v>
      </c>
      <c r="O152" s="184">
        <f>INDEX(Sheet3!E:E,MATCH(Concordance!A152,Sheet3!I:I,0))</f>
        <v>769077</v>
      </c>
      <c r="P152" s="184">
        <f>INDEX(Sheet3!H:H,MATCH(A152,Sheet3!I:I,0))</f>
        <v>769077</v>
      </c>
    </row>
    <row r="153" spans="1:16" x14ac:dyDescent="0.25">
      <c r="A153" s="22">
        <v>35102</v>
      </c>
      <c r="B153" s="27" t="s">
        <v>809</v>
      </c>
      <c r="C153" s="24">
        <v>126025121</v>
      </c>
      <c r="D153" s="24" t="s">
        <v>340</v>
      </c>
      <c r="E153" s="184">
        <v>8324183</v>
      </c>
      <c r="F153" s="184">
        <v>1664836.6</v>
      </c>
      <c r="G153" s="184">
        <v>6659346.4000000004</v>
      </c>
      <c r="H153" s="184">
        <f>INDEX(Sheet2!E:E,MATCH(Concordance!A153,Sheet2!O:O,0))</f>
        <v>0</v>
      </c>
      <c r="I153" s="184">
        <f>INDEX(Sheet2!F:F,MATCH(Concordance!A153,Sheet2!O:O,0))</f>
        <v>3031243</v>
      </c>
      <c r="J153" s="184">
        <f>INDEX(Sheet2!H:H,MATCH(A153,Sheet2!O:O,0))</f>
        <v>3031243</v>
      </c>
      <c r="K153" s="184">
        <f>INDEX(Sheet2!I:I,MATCH(A153,Sheet2!O:O,0))</f>
        <v>0</v>
      </c>
      <c r="L153" s="184">
        <f>INDEX(Sheet2!J:J,MATCH(A153,Sheet2!O:O,0))</f>
        <v>463995</v>
      </c>
      <c r="M153" s="184">
        <f>INDEX(Sheet2!L:L,MATCH(A153,Sheet2!O:O,0))</f>
        <v>463995</v>
      </c>
      <c r="O153" s="184">
        <f>INDEX(Sheet3!E:E,MATCH(Concordance!A153,Sheet3!I:I,0))</f>
        <v>3700165</v>
      </c>
      <c r="P153" s="184">
        <f>INDEX(Sheet3!H:H,MATCH(A153,Sheet3!I:I,0))</f>
        <v>3700165</v>
      </c>
    </row>
    <row r="154" spans="1:16" x14ac:dyDescent="0.25">
      <c r="A154" s="22">
        <v>36123</v>
      </c>
      <c r="B154" s="27" t="s">
        <v>39</v>
      </c>
      <c r="C154" s="24">
        <v>79777561</v>
      </c>
      <c r="D154" s="24" t="s">
        <v>258</v>
      </c>
      <c r="E154" s="184">
        <v>178588</v>
      </c>
      <c r="F154" s="184">
        <v>35717.599999999999</v>
      </c>
      <c r="G154" s="184">
        <v>142870.39999999999</v>
      </c>
      <c r="H154" s="184">
        <f>INDEX(Sheet2!E:E,MATCH(Concordance!A154,Sheet2!O:O,0))</f>
        <v>0</v>
      </c>
      <c r="I154" s="184">
        <f>INDEX(Sheet2!F:F,MATCH(Concordance!A154,Sheet2!O:O,0))</f>
        <v>142870.39999999999</v>
      </c>
      <c r="J154" s="184">
        <f>INDEX(Sheet2!H:H,MATCH(A154,Sheet2!O:O,0))</f>
        <v>142870.39999999999</v>
      </c>
      <c r="K154" s="184">
        <f>INDEX(Sheet2!I:I,MATCH(A154,Sheet2!O:O,0))</f>
        <v>0</v>
      </c>
      <c r="L154" s="184">
        <f>INDEX(Sheet2!J:J,MATCH(A154,Sheet2!O:O,0))</f>
        <v>35717.599999999999</v>
      </c>
      <c r="M154" s="184">
        <f>INDEX(Sheet2!L:L,MATCH(A154,Sheet2!O:O,0))</f>
        <v>35717.599999999999</v>
      </c>
      <c r="O154" s="184">
        <f>INDEX(Sheet3!E:E,MATCH(Concordance!A154,Sheet3!I:I,0))</f>
        <v>79384</v>
      </c>
      <c r="P154" s="184">
        <f>INDEX(Sheet3!H:H,MATCH(A154,Sheet3!I:I,0))</f>
        <v>79374</v>
      </c>
    </row>
    <row r="155" spans="1:16" x14ac:dyDescent="0.25">
      <c r="A155" s="22">
        <v>36126</v>
      </c>
      <c r="B155" s="27" t="s">
        <v>810</v>
      </c>
      <c r="C155" s="24">
        <v>70333877</v>
      </c>
      <c r="D155" s="24" t="s">
        <v>415</v>
      </c>
      <c r="E155" s="184">
        <v>3910264</v>
      </c>
      <c r="F155" s="184">
        <v>782052.8</v>
      </c>
      <c r="G155" s="184">
        <v>3128211.2</v>
      </c>
      <c r="H155" s="184">
        <f>INDEX(Sheet2!E:E,MATCH(Concordance!A155,Sheet2!O:O,0))</f>
        <v>2000000</v>
      </c>
      <c r="I155" s="184">
        <f>INDEX(Sheet2!F:F,MATCH(Concordance!A155,Sheet2!O:O,0))</f>
        <v>1128211</v>
      </c>
      <c r="J155" s="184">
        <f>INDEX(Sheet2!H:H,MATCH(A155,Sheet2!O:O,0))</f>
        <v>3128211</v>
      </c>
      <c r="K155" s="184">
        <f>INDEX(Sheet2!I:I,MATCH(A155,Sheet2!O:O,0))</f>
        <v>0</v>
      </c>
      <c r="L155" s="184">
        <f>INDEX(Sheet2!J:J,MATCH(A155,Sheet2!O:O,0))</f>
        <v>782053</v>
      </c>
      <c r="M155" s="184">
        <f>INDEX(Sheet2!L:L,MATCH(A155,Sheet2!O:O,0))</f>
        <v>782053</v>
      </c>
      <c r="O155" s="184">
        <f>INDEX(Sheet3!E:E,MATCH(Concordance!A155,Sheet3!I:I,0))</f>
        <v>1738143</v>
      </c>
      <c r="P155" s="184">
        <f>INDEX(Sheet3!H:H,MATCH(A155,Sheet3!I:I,0))</f>
        <v>1738143</v>
      </c>
    </row>
    <row r="156" spans="1:16" x14ac:dyDescent="0.25">
      <c r="A156" s="22">
        <v>36131</v>
      </c>
      <c r="B156" s="27" t="s">
        <v>811</v>
      </c>
      <c r="C156" s="24">
        <v>97940761</v>
      </c>
      <c r="D156" s="24" t="s">
        <v>624</v>
      </c>
      <c r="E156" s="184">
        <v>3241435</v>
      </c>
      <c r="F156" s="184">
        <v>648287</v>
      </c>
      <c r="G156" s="184">
        <v>2593148</v>
      </c>
      <c r="H156" s="184">
        <f>INDEX(Sheet2!E:E,MATCH(Concordance!A156,Sheet2!O:O,0))</f>
        <v>1732807.24</v>
      </c>
      <c r="I156" s="184">
        <f>INDEX(Sheet2!F:F,MATCH(Concordance!A156,Sheet2!O:O,0))</f>
        <v>860340.76</v>
      </c>
      <c r="J156" s="184">
        <f>INDEX(Sheet2!H:H,MATCH(A156,Sheet2!O:O,0))</f>
        <v>2593148</v>
      </c>
      <c r="K156" s="184">
        <f>INDEX(Sheet2!I:I,MATCH(A156,Sheet2!O:O,0))</f>
        <v>349506.05</v>
      </c>
      <c r="L156" s="184">
        <f>INDEX(Sheet2!J:J,MATCH(A156,Sheet2!O:O,0))</f>
        <v>298780.95</v>
      </c>
      <c r="M156" s="184">
        <f>INDEX(Sheet2!L:L,MATCH(A156,Sheet2!O:O,0))</f>
        <v>648287</v>
      </c>
      <c r="O156" s="184">
        <f>INDEX(Sheet3!E:E,MATCH(Concordance!A156,Sheet3!I:I,0))</f>
        <v>1440843</v>
      </c>
      <c r="P156" s="184">
        <f>INDEX(Sheet3!H:H,MATCH(A156,Sheet3!I:I,0))</f>
        <v>1440843</v>
      </c>
    </row>
    <row r="157" spans="1:16" x14ac:dyDescent="0.25">
      <c r="A157" s="22">
        <v>36133</v>
      </c>
      <c r="B157" s="27" t="s">
        <v>812</v>
      </c>
      <c r="C157" s="24">
        <v>100654466</v>
      </c>
      <c r="D157" s="24" t="s">
        <v>387</v>
      </c>
      <c r="E157" s="184">
        <v>1288758</v>
      </c>
      <c r="F157" s="184">
        <v>257751.6</v>
      </c>
      <c r="G157" s="184">
        <v>1031006.4</v>
      </c>
      <c r="H157" s="184">
        <f>INDEX(Sheet2!E:E,MATCH(Concordance!A157,Sheet2!O:O,0))</f>
        <v>807253.79</v>
      </c>
      <c r="I157" s="184">
        <f>INDEX(Sheet2!F:F,MATCH(Concordance!A157,Sheet2!O:O,0))</f>
        <v>173191</v>
      </c>
      <c r="J157" s="184">
        <f>INDEX(Sheet2!H:H,MATCH(A157,Sheet2!O:O,0))</f>
        <v>980444.79</v>
      </c>
      <c r="K157" s="184">
        <f>INDEX(Sheet2!I:I,MATCH(A157,Sheet2!O:O,0))</f>
        <v>59309.71</v>
      </c>
      <c r="L157" s="184">
        <f>INDEX(Sheet2!J:J,MATCH(A157,Sheet2!O:O,0))</f>
        <v>116401.24</v>
      </c>
      <c r="M157" s="184">
        <f>INDEX(Sheet2!L:L,MATCH(A157,Sheet2!O:O,0))</f>
        <v>175710.95</v>
      </c>
      <c r="O157" s="184">
        <f>INDEX(Sheet3!E:E,MATCH(Concordance!A157,Sheet3!I:I,0))</f>
        <v>572863</v>
      </c>
      <c r="P157" s="184">
        <f>INDEX(Sheet3!H:H,MATCH(A157,Sheet3!I:I,0))</f>
        <v>572863</v>
      </c>
    </row>
    <row r="158" spans="1:16" x14ac:dyDescent="0.25">
      <c r="A158" s="22">
        <v>36134</v>
      </c>
      <c r="B158" s="27" t="s">
        <v>92</v>
      </c>
      <c r="C158" s="24">
        <v>100989339</v>
      </c>
      <c r="D158" s="24" t="s">
        <v>586</v>
      </c>
      <c r="E158" s="184">
        <v>92532</v>
      </c>
      <c r="F158" s="184">
        <v>18506.400000000001</v>
      </c>
      <c r="G158" s="184">
        <v>74025.600000000006</v>
      </c>
      <c r="H158" s="184">
        <f>INDEX(Sheet2!E:E,MATCH(Concordance!A158,Sheet2!O:O,0))</f>
        <v>69149</v>
      </c>
      <c r="I158" s="184">
        <f>INDEX(Sheet2!F:F,MATCH(Concordance!A158,Sheet2!O:O,0))</f>
        <v>0</v>
      </c>
      <c r="J158" s="184">
        <f>INDEX(Sheet2!H:H,MATCH(A158,Sheet2!O:O,0))</f>
        <v>69149</v>
      </c>
      <c r="K158" s="184">
        <f>INDEX(Sheet2!I:I,MATCH(A158,Sheet2!O:O,0))</f>
        <v>1815</v>
      </c>
      <c r="L158" s="184">
        <f>INDEX(Sheet2!J:J,MATCH(A158,Sheet2!O:O,0))</f>
        <v>21568</v>
      </c>
      <c r="M158" s="184">
        <f>INDEX(Sheet2!L:L,MATCH(A158,Sheet2!O:O,0))</f>
        <v>23383</v>
      </c>
      <c r="O158" s="184">
        <f>INDEX(Sheet3!E:E,MATCH(Concordance!A158,Sheet3!I:I,0))</f>
        <v>41131</v>
      </c>
      <c r="P158" s="184">
        <f>INDEX(Sheet3!H:H,MATCH(A158,Sheet3!I:I,0))</f>
        <v>41126</v>
      </c>
    </row>
    <row r="159" spans="1:16" x14ac:dyDescent="0.25">
      <c r="A159" s="22">
        <v>36135</v>
      </c>
      <c r="B159" s="27" t="s">
        <v>813</v>
      </c>
      <c r="C159" s="24">
        <v>193008653</v>
      </c>
      <c r="D159" s="24" t="s">
        <v>602</v>
      </c>
      <c r="E159" s="184">
        <v>133412</v>
      </c>
      <c r="F159" s="184">
        <v>26682.400000000001</v>
      </c>
      <c r="G159" s="184">
        <v>106729.60000000001</v>
      </c>
      <c r="H159" s="184">
        <f>INDEX(Sheet2!E:E,MATCH(Concordance!A159,Sheet2!O:O,0))</f>
        <v>0</v>
      </c>
      <c r="I159" s="184">
        <f>INDEX(Sheet2!F:F,MATCH(Concordance!A159,Sheet2!O:O,0))</f>
        <v>0</v>
      </c>
      <c r="J159" s="184">
        <f>INDEX(Sheet2!H:H,MATCH(A159,Sheet2!O:O,0))</f>
        <v>0</v>
      </c>
      <c r="K159" s="184">
        <f>INDEX(Sheet2!I:I,MATCH(A159,Sheet2!O:O,0))</f>
        <v>0</v>
      </c>
      <c r="L159" s="184">
        <f>INDEX(Sheet2!J:J,MATCH(A159,Sheet2!O:O,0))</f>
        <v>0</v>
      </c>
      <c r="M159" s="184">
        <f>INDEX(Sheet2!L:L,MATCH(A159,Sheet2!O:O,0))</f>
        <v>0</v>
      </c>
      <c r="O159" s="184">
        <f>INDEX(Sheet3!E:E,MATCH(Concordance!A159,Sheet3!I:I,0))</f>
        <v>59303</v>
      </c>
      <c r="P159" s="184">
        <f>INDEX(Sheet3!H:H,MATCH(A159,Sheet3!I:I,0))</f>
        <v>59303</v>
      </c>
    </row>
    <row r="160" spans="1:16" x14ac:dyDescent="0.25">
      <c r="A160" s="22">
        <v>36136</v>
      </c>
      <c r="B160" s="27" t="s">
        <v>814</v>
      </c>
      <c r="C160" s="24">
        <v>40112989</v>
      </c>
      <c r="D160" s="24" t="s">
        <v>590</v>
      </c>
      <c r="E160" s="184">
        <v>2792710</v>
      </c>
      <c r="F160" s="184">
        <v>558542</v>
      </c>
      <c r="G160" s="184">
        <v>2234168</v>
      </c>
      <c r="H160" s="184">
        <f>INDEX(Sheet2!E:E,MATCH(Concordance!A160,Sheet2!O:O,0))</f>
        <v>2234168</v>
      </c>
      <c r="I160" s="184">
        <f>INDEX(Sheet2!F:F,MATCH(Concordance!A160,Sheet2!O:O,0))</f>
        <v>0</v>
      </c>
      <c r="J160" s="184">
        <f>INDEX(Sheet2!H:H,MATCH(A160,Sheet2!O:O,0))</f>
        <v>2234168</v>
      </c>
      <c r="K160" s="184">
        <f>INDEX(Sheet2!I:I,MATCH(A160,Sheet2!O:O,0))</f>
        <v>0</v>
      </c>
      <c r="L160" s="184">
        <f>INDEX(Sheet2!J:J,MATCH(A160,Sheet2!O:O,0))</f>
        <v>348387</v>
      </c>
      <c r="M160" s="184">
        <f>INDEX(Sheet2!L:L,MATCH(A160,Sheet2!O:O,0))</f>
        <v>348387</v>
      </c>
      <c r="O160" s="184">
        <f>INDEX(Sheet3!E:E,MATCH(Concordance!A160,Sheet3!I:I,0))</f>
        <v>1241381</v>
      </c>
      <c r="P160" s="184">
        <f>INDEX(Sheet3!H:H,MATCH(A160,Sheet3!I:I,0))</f>
        <v>1241229</v>
      </c>
    </row>
    <row r="161" spans="1:16" x14ac:dyDescent="0.25">
      <c r="A161" s="22">
        <v>36137</v>
      </c>
      <c r="B161" s="27" t="s">
        <v>97</v>
      </c>
      <c r="C161" s="24">
        <v>838185585</v>
      </c>
      <c r="D161" s="24" t="s">
        <v>606</v>
      </c>
      <c r="E161" s="184">
        <v>3495676</v>
      </c>
      <c r="F161" s="184">
        <v>699135.20000000007</v>
      </c>
      <c r="G161" s="184">
        <v>2796540.8000000003</v>
      </c>
      <c r="H161" s="184">
        <f>INDEX(Sheet2!E:E,MATCH(Concordance!A161,Sheet2!O:O,0))</f>
        <v>131892.17000000001</v>
      </c>
      <c r="I161" s="184">
        <f>INDEX(Sheet2!F:F,MATCH(Concordance!A161,Sheet2!O:O,0))</f>
        <v>819382.64</v>
      </c>
      <c r="J161" s="184">
        <f>INDEX(Sheet2!H:H,MATCH(A161,Sheet2!O:O,0))</f>
        <v>951274.81</v>
      </c>
      <c r="K161" s="184">
        <f>INDEX(Sheet2!I:I,MATCH(A161,Sheet2!O:O,0))</f>
        <v>205476.91</v>
      </c>
      <c r="L161" s="184">
        <f>INDEX(Sheet2!J:J,MATCH(A161,Sheet2!O:O,0))</f>
        <v>289658.64</v>
      </c>
      <c r="M161" s="184">
        <f>INDEX(Sheet2!L:L,MATCH(A161,Sheet2!O:O,0))</f>
        <v>495135.55000000005</v>
      </c>
      <c r="O161" s="184">
        <f>INDEX(Sheet3!E:E,MATCH(Concordance!A161,Sheet3!I:I,0))</f>
        <v>1553856</v>
      </c>
      <c r="P161" s="184">
        <f>INDEX(Sheet3!H:H,MATCH(A161,Sheet3!I:I,0))</f>
        <v>1553856</v>
      </c>
    </row>
    <row r="162" spans="1:16" x14ac:dyDescent="0.25">
      <c r="A162" s="22">
        <v>36138</v>
      </c>
      <c r="B162" s="27" t="s">
        <v>67</v>
      </c>
      <c r="C162" s="24">
        <v>782640643</v>
      </c>
      <c r="D162" s="24" t="s">
        <v>447</v>
      </c>
      <c r="E162" s="184">
        <v>466755</v>
      </c>
      <c r="F162" s="184">
        <v>93351</v>
      </c>
      <c r="G162" s="184">
        <v>373404</v>
      </c>
      <c r="H162" s="184">
        <f>INDEX(Sheet2!E:E,MATCH(Concordance!A162,Sheet2!O:O,0))</f>
        <v>175175</v>
      </c>
      <c r="I162" s="184">
        <f>INDEX(Sheet2!F:F,MATCH(Concordance!A162,Sheet2!O:O,0))</f>
        <v>198229</v>
      </c>
      <c r="J162" s="184">
        <f>INDEX(Sheet2!H:H,MATCH(A162,Sheet2!O:O,0))</f>
        <v>373404</v>
      </c>
      <c r="K162" s="184">
        <f>INDEX(Sheet2!I:I,MATCH(A162,Sheet2!O:O,0))</f>
        <v>24825</v>
      </c>
      <c r="L162" s="184">
        <f>INDEX(Sheet2!J:J,MATCH(A162,Sheet2!O:O,0))</f>
        <v>68526</v>
      </c>
      <c r="M162" s="184">
        <f>INDEX(Sheet2!L:L,MATCH(A162,Sheet2!O:O,0))</f>
        <v>93351</v>
      </c>
      <c r="O162" s="184">
        <f>INDEX(Sheet3!E:E,MATCH(Concordance!A162,Sheet3!I:I,0))</f>
        <v>207476</v>
      </c>
      <c r="P162" s="184">
        <f>INDEX(Sheet3!H:H,MATCH(A162,Sheet3!I:I,0))</f>
        <v>207476</v>
      </c>
    </row>
    <row r="163" spans="1:16" x14ac:dyDescent="0.25">
      <c r="A163" s="22">
        <v>36139</v>
      </c>
      <c r="B163" s="27" t="s">
        <v>815</v>
      </c>
      <c r="C163" s="24">
        <v>86825700</v>
      </c>
      <c r="D163" s="24" t="s">
        <v>637</v>
      </c>
      <c r="E163" s="184">
        <v>3655198</v>
      </c>
      <c r="F163" s="184">
        <v>731039.60000000009</v>
      </c>
      <c r="G163" s="184">
        <v>2924158.4000000004</v>
      </c>
      <c r="H163" s="184">
        <f>INDEX(Sheet2!E:E,MATCH(Concordance!A163,Sheet2!O:O,0))</f>
        <v>1703306.36</v>
      </c>
      <c r="I163" s="184">
        <f>INDEX(Sheet2!F:F,MATCH(Concordance!A163,Sheet2!O:O,0))</f>
        <v>0</v>
      </c>
      <c r="J163" s="184">
        <f>INDEX(Sheet2!H:H,MATCH(A163,Sheet2!O:O,0))</f>
        <v>1703306.36</v>
      </c>
      <c r="K163" s="184">
        <f>INDEX(Sheet2!I:I,MATCH(A163,Sheet2!O:O,0))</f>
        <v>49371.61</v>
      </c>
      <c r="L163" s="184">
        <f>INDEX(Sheet2!J:J,MATCH(A163,Sheet2!O:O,0))</f>
        <v>1154519.4099999999</v>
      </c>
      <c r="M163" s="184">
        <f>INDEX(Sheet2!L:L,MATCH(A163,Sheet2!O:O,0))</f>
        <v>1203891.02</v>
      </c>
      <c r="O163" s="184">
        <f>INDEX(Sheet3!E:E,MATCH(Concordance!A163,Sheet3!I:I,0))</f>
        <v>1624764</v>
      </c>
      <c r="P163" s="184">
        <f>INDEX(Sheet3!H:H,MATCH(A163,Sheet3!I:I,0))</f>
        <v>1624764</v>
      </c>
    </row>
    <row r="164" spans="1:16" x14ac:dyDescent="0.25">
      <c r="A164" s="22">
        <v>37037</v>
      </c>
      <c r="B164" s="27" t="s">
        <v>816</v>
      </c>
      <c r="C164" s="24">
        <v>63713812</v>
      </c>
      <c r="D164" s="24" t="s">
        <v>268</v>
      </c>
      <c r="E164" s="184">
        <v>2465956</v>
      </c>
      <c r="F164" s="184">
        <v>493191.2</v>
      </c>
      <c r="G164" s="184">
        <v>1972764.8</v>
      </c>
      <c r="H164" s="184">
        <f>INDEX(Sheet2!E:E,MATCH(Concordance!A164,Sheet2!O:O,0))</f>
        <v>1945792</v>
      </c>
      <c r="I164" s="184">
        <f>INDEX(Sheet2!F:F,MATCH(Concordance!A164,Sheet2!O:O,0))</f>
        <v>0</v>
      </c>
      <c r="J164" s="184">
        <f>INDEX(Sheet2!H:H,MATCH(A164,Sheet2!O:O,0))</f>
        <v>1945792</v>
      </c>
      <c r="K164" s="184">
        <f>INDEX(Sheet2!I:I,MATCH(A164,Sheet2!O:O,0))</f>
        <v>241785</v>
      </c>
      <c r="L164" s="184">
        <f>INDEX(Sheet2!J:J,MATCH(A164,Sheet2!O:O,0))</f>
        <v>278379</v>
      </c>
      <c r="M164" s="184">
        <f>INDEX(Sheet2!L:L,MATCH(A164,Sheet2!O:O,0))</f>
        <v>520164</v>
      </c>
      <c r="O164" s="184">
        <f>INDEX(Sheet3!E:E,MATCH(Concordance!A164,Sheet3!I:I,0))</f>
        <v>1096137</v>
      </c>
      <c r="P164" s="184">
        <f>INDEX(Sheet3!H:H,MATCH(A164,Sheet3!I:I,0))</f>
        <v>1096137</v>
      </c>
    </row>
    <row r="165" spans="1:16" x14ac:dyDescent="0.25">
      <c r="A165" s="22">
        <v>37039</v>
      </c>
      <c r="B165" s="27" t="s">
        <v>40</v>
      </c>
      <c r="C165" s="24">
        <v>800490224</v>
      </c>
      <c r="D165" s="24" t="s">
        <v>267</v>
      </c>
      <c r="E165" s="184">
        <v>1257881</v>
      </c>
      <c r="F165" s="184">
        <v>251576.2</v>
      </c>
      <c r="G165" s="184">
        <v>1006304.8</v>
      </c>
      <c r="H165" s="184">
        <f>INDEX(Sheet2!E:E,MATCH(Concordance!A165,Sheet2!O:O,0))</f>
        <v>180909.74</v>
      </c>
      <c r="I165" s="184">
        <f>INDEX(Sheet2!F:F,MATCH(Concordance!A165,Sheet2!O:O,0))</f>
        <v>825395.06</v>
      </c>
      <c r="J165" s="184">
        <f>INDEX(Sheet2!H:H,MATCH(A165,Sheet2!O:O,0))</f>
        <v>1006304.8</v>
      </c>
      <c r="K165" s="184">
        <f>INDEX(Sheet2!I:I,MATCH(A165,Sheet2!O:O,0))</f>
        <v>0</v>
      </c>
      <c r="L165" s="184">
        <f>INDEX(Sheet2!J:J,MATCH(A165,Sheet2!O:O,0))</f>
        <v>251576.2</v>
      </c>
      <c r="M165" s="184">
        <f>INDEX(Sheet2!L:L,MATCH(A165,Sheet2!O:O,0))</f>
        <v>251576.2</v>
      </c>
      <c r="O165" s="184">
        <f>INDEX(Sheet3!E:E,MATCH(Concordance!A165,Sheet3!I:I,0))</f>
        <v>559138</v>
      </c>
      <c r="P165" s="184">
        <f>INDEX(Sheet3!H:H,MATCH(A165,Sheet3!I:I,0))</f>
        <v>526138</v>
      </c>
    </row>
    <row r="166" spans="1:16" x14ac:dyDescent="0.25">
      <c r="A166" s="22">
        <v>38044</v>
      </c>
      <c r="B166" s="27" t="s">
        <v>817</v>
      </c>
      <c r="C166" s="24">
        <v>100041391</v>
      </c>
      <c r="D166" s="24" t="s">
        <v>342</v>
      </c>
      <c r="E166" s="184">
        <v>517561</v>
      </c>
      <c r="F166" s="184">
        <v>103512.20000000001</v>
      </c>
      <c r="G166" s="184">
        <v>414048.80000000005</v>
      </c>
      <c r="H166" s="184">
        <f>INDEX(Sheet2!E:E,MATCH(Concordance!A166,Sheet2!O:O,0))</f>
        <v>0</v>
      </c>
      <c r="I166" s="184">
        <f>INDEX(Sheet2!F:F,MATCH(Concordance!A166,Sheet2!O:O,0))</f>
        <v>253973</v>
      </c>
      <c r="J166" s="184">
        <f>INDEX(Sheet2!H:H,MATCH(A166,Sheet2!O:O,0))</f>
        <v>253973</v>
      </c>
      <c r="K166" s="184">
        <f>INDEX(Sheet2!I:I,MATCH(A166,Sheet2!O:O,0))</f>
        <v>0</v>
      </c>
      <c r="L166" s="184">
        <f>INDEX(Sheet2!J:J,MATCH(A166,Sheet2!O:O,0))</f>
        <v>17640</v>
      </c>
      <c r="M166" s="184">
        <f>INDEX(Sheet2!L:L,MATCH(A166,Sheet2!O:O,0))</f>
        <v>17640</v>
      </c>
      <c r="O166" s="184">
        <f>INDEX(Sheet3!E:E,MATCH(Concordance!A166,Sheet3!I:I,0))</f>
        <v>230060</v>
      </c>
      <c r="P166" s="184">
        <f>INDEX(Sheet3!H:H,MATCH(A166,Sheet3!I:I,0))</f>
        <v>205032</v>
      </c>
    </row>
    <row r="167" spans="1:16" x14ac:dyDescent="0.25">
      <c r="A167" s="22">
        <v>38045</v>
      </c>
      <c r="B167" s="27" t="s">
        <v>818</v>
      </c>
      <c r="C167" s="24">
        <v>100349190</v>
      </c>
      <c r="D167" s="24" t="s">
        <v>595</v>
      </c>
      <c r="E167" s="184">
        <v>719567</v>
      </c>
      <c r="F167" s="184">
        <v>143913.4</v>
      </c>
      <c r="G167" s="184">
        <v>575653.6</v>
      </c>
      <c r="H167" s="184">
        <f>INDEX(Sheet2!E:E,MATCH(Concordance!A167,Sheet2!O:O,0))</f>
        <v>299169.62</v>
      </c>
      <c r="I167" s="184">
        <f>INDEX(Sheet2!F:F,MATCH(Concordance!A167,Sheet2!O:O,0))</f>
        <v>273059.06</v>
      </c>
      <c r="J167" s="184">
        <f>INDEX(Sheet2!H:H,MATCH(A167,Sheet2!O:O,0))</f>
        <v>572228.67999999993</v>
      </c>
      <c r="K167" s="184">
        <f>INDEX(Sheet2!I:I,MATCH(A167,Sheet2!O:O,0))</f>
        <v>13090.32</v>
      </c>
      <c r="L167" s="184">
        <f>INDEX(Sheet2!J:J,MATCH(A167,Sheet2!O:O,0))</f>
        <v>9485</v>
      </c>
      <c r="M167" s="184">
        <f>INDEX(Sheet2!L:L,MATCH(A167,Sheet2!O:O,0))</f>
        <v>22575.32</v>
      </c>
      <c r="O167" s="184">
        <f>INDEX(Sheet3!E:E,MATCH(Concordance!A167,Sheet3!I:I,0))</f>
        <v>319853</v>
      </c>
      <c r="P167" s="184">
        <f>INDEX(Sheet3!H:H,MATCH(A167,Sheet3!I:I,0))</f>
        <v>319853</v>
      </c>
    </row>
    <row r="168" spans="1:16" x14ac:dyDescent="0.25">
      <c r="A168" s="22">
        <v>38046</v>
      </c>
      <c r="B168" s="27" t="s">
        <v>819</v>
      </c>
      <c r="C168" s="24">
        <v>100040518</v>
      </c>
      <c r="D168" s="24" t="s">
        <v>117</v>
      </c>
      <c r="E168" s="184">
        <v>942893</v>
      </c>
      <c r="F168" s="184">
        <v>188578.6</v>
      </c>
      <c r="G168" s="184">
        <v>754314.4</v>
      </c>
      <c r="H168" s="184">
        <f>INDEX(Sheet2!E:E,MATCH(Concordance!A168,Sheet2!O:O,0))</f>
        <v>190000</v>
      </c>
      <c r="I168" s="184">
        <f>INDEX(Sheet2!F:F,MATCH(Concordance!A168,Sheet2!O:O,0))</f>
        <v>289950</v>
      </c>
      <c r="J168" s="184">
        <f>INDEX(Sheet2!H:H,MATCH(A168,Sheet2!O:O,0))</f>
        <v>479950</v>
      </c>
      <c r="K168" s="184">
        <f>INDEX(Sheet2!I:I,MATCH(A168,Sheet2!O:O,0))</f>
        <v>0</v>
      </c>
      <c r="L168" s="184">
        <f>INDEX(Sheet2!J:J,MATCH(A168,Sheet2!O:O,0))</f>
        <v>95808</v>
      </c>
      <c r="M168" s="184">
        <f>INDEX(Sheet2!L:L,MATCH(A168,Sheet2!O:O,0))</f>
        <v>95808</v>
      </c>
      <c r="O168" s="184">
        <f>INDEX(Sheet3!E:E,MATCH(Concordance!A168,Sheet3!I:I,0))</f>
        <v>419123</v>
      </c>
      <c r="P168" s="184">
        <f>INDEX(Sheet3!H:H,MATCH(A168,Sheet3!I:I,0))</f>
        <v>419123</v>
      </c>
    </row>
    <row r="169" spans="1:16" x14ac:dyDescent="0.25">
      <c r="A169" s="22">
        <v>39133</v>
      </c>
      <c r="B169" s="27" t="s">
        <v>820</v>
      </c>
      <c r="C169" s="24">
        <v>91355891</v>
      </c>
      <c r="D169" s="24" t="s">
        <v>653</v>
      </c>
      <c r="E169" s="184">
        <v>5220707</v>
      </c>
      <c r="F169" s="184">
        <v>1044141.4</v>
      </c>
      <c r="G169" s="184">
        <v>4176565.6</v>
      </c>
      <c r="H169" s="184">
        <f>INDEX(Sheet2!E:E,MATCH(Concordance!A169,Sheet2!O:O,0))</f>
        <v>0</v>
      </c>
      <c r="I169" s="184">
        <f>INDEX(Sheet2!F:F,MATCH(Concordance!A169,Sheet2!O:O,0))</f>
        <v>2617700.7200000002</v>
      </c>
      <c r="J169" s="184">
        <f>INDEX(Sheet2!H:H,MATCH(A169,Sheet2!O:O,0))</f>
        <v>2617700.7200000002</v>
      </c>
      <c r="K169" s="184">
        <f>INDEX(Sheet2!I:I,MATCH(A169,Sheet2!O:O,0))</f>
        <v>0</v>
      </c>
      <c r="L169" s="184">
        <f>INDEX(Sheet2!J:J,MATCH(A169,Sheet2!O:O,0))</f>
        <v>1418608.32</v>
      </c>
      <c r="M169" s="184">
        <f>INDEX(Sheet2!L:L,MATCH(A169,Sheet2!O:O,0))</f>
        <v>1418608.32</v>
      </c>
      <c r="O169" s="184">
        <f>INDEX(Sheet3!E:E,MATCH(Concordance!A169,Sheet3!I:I,0))</f>
        <v>2320645</v>
      </c>
      <c r="P169" s="184">
        <f>INDEX(Sheet3!H:H,MATCH(A169,Sheet3!I:I,0))</f>
        <v>2320361</v>
      </c>
    </row>
    <row r="170" spans="1:16" x14ac:dyDescent="0.25">
      <c r="A170" s="22">
        <v>39134</v>
      </c>
      <c r="B170" s="27" t="s">
        <v>821</v>
      </c>
      <c r="C170" s="24">
        <v>100042068</v>
      </c>
      <c r="D170" s="24" t="s">
        <v>527</v>
      </c>
      <c r="E170" s="184">
        <v>5947650</v>
      </c>
      <c r="F170" s="184">
        <v>1189530</v>
      </c>
      <c r="G170" s="184">
        <v>4758120</v>
      </c>
      <c r="H170" s="184">
        <f>INDEX(Sheet2!E:E,MATCH(Concordance!A170,Sheet2!O:O,0))</f>
        <v>1446469.31</v>
      </c>
      <c r="I170" s="184">
        <f>INDEX(Sheet2!F:F,MATCH(Concordance!A170,Sheet2!O:O,0))</f>
        <v>1780049.87</v>
      </c>
      <c r="J170" s="184">
        <f>INDEX(Sheet2!H:H,MATCH(A170,Sheet2!O:O,0))</f>
        <v>3226519.18</v>
      </c>
      <c r="K170" s="184">
        <f>INDEX(Sheet2!I:I,MATCH(A170,Sheet2!O:O,0))</f>
        <v>353530.69</v>
      </c>
      <c r="L170" s="184">
        <f>INDEX(Sheet2!J:J,MATCH(A170,Sheet2!O:O,0))</f>
        <v>330278.65999999997</v>
      </c>
      <c r="M170" s="184">
        <f>INDEX(Sheet2!L:L,MATCH(A170,Sheet2!O:O,0))</f>
        <v>683809.35</v>
      </c>
      <c r="O170" s="184">
        <f>INDEX(Sheet3!E:E,MATCH(Concordance!A170,Sheet3!I:I,0))</f>
        <v>2643777</v>
      </c>
      <c r="P170" s="184">
        <f>INDEX(Sheet3!H:H,MATCH(A170,Sheet3!I:I,0))</f>
        <v>2643453</v>
      </c>
    </row>
    <row r="171" spans="1:16" x14ac:dyDescent="0.25">
      <c r="A171" s="22">
        <v>39135</v>
      </c>
      <c r="B171" s="27" t="s">
        <v>822</v>
      </c>
      <c r="C171" s="24">
        <v>100040542</v>
      </c>
      <c r="D171" s="24" t="s">
        <v>124</v>
      </c>
      <c r="E171" s="184">
        <v>1181124</v>
      </c>
      <c r="F171" s="184">
        <v>236224.80000000002</v>
      </c>
      <c r="G171" s="184">
        <v>944899.20000000007</v>
      </c>
      <c r="H171" s="184">
        <f>INDEX(Sheet2!E:E,MATCH(Concordance!A171,Sheet2!O:O,0))</f>
        <v>0</v>
      </c>
      <c r="I171" s="184">
        <f>INDEX(Sheet2!F:F,MATCH(Concordance!A171,Sheet2!O:O,0))</f>
        <v>866124</v>
      </c>
      <c r="J171" s="184">
        <f>INDEX(Sheet2!H:H,MATCH(A171,Sheet2!O:O,0))</f>
        <v>866124</v>
      </c>
      <c r="K171" s="184">
        <f>INDEX(Sheet2!I:I,MATCH(A171,Sheet2!O:O,0))</f>
        <v>0</v>
      </c>
      <c r="L171" s="184">
        <f>INDEX(Sheet2!J:J,MATCH(A171,Sheet2!O:O,0))</f>
        <v>315000</v>
      </c>
      <c r="M171" s="184">
        <f>INDEX(Sheet2!L:L,MATCH(A171,Sheet2!O:O,0))</f>
        <v>315000</v>
      </c>
      <c r="O171" s="184">
        <f>INDEX(Sheet3!E:E,MATCH(Concordance!A171,Sheet3!I:I,0))</f>
        <v>525019</v>
      </c>
      <c r="P171" s="184">
        <f>INDEX(Sheet3!H:H,MATCH(A171,Sheet3!I:I,0))</f>
        <v>525019</v>
      </c>
    </row>
    <row r="172" spans="1:16" x14ac:dyDescent="0.25">
      <c r="A172" s="22">
        <v>39136</v>
      </c>
      <c r="B172" s="27" t="s">
        <v>106</v>
      </c>
      <c r="C172" s="24">
        <v>176672335</v>
      </c>
      <c r="D172" s="24" t="s">
        <v>633</v>
      </c>
      <c r="E172" s="184">
        <v>657397</v>
      </c>
      <c r="F172" s="184">
        <v>131479.4</v>
      </c>
      <c r="G172" s="184">
        <v>525917.6</v>
      </c>
      <c r="H172" s="184">
        <f>INDEX(Sheet2!E:E,MATCH(Concordance!A172,Sheet2!O:O,0))</f>
        <v>524101.93</v>
      </c>
      <c r="I172" s="184">
        <f>INDEX(Sheet2!F:F,MATCH(Concordance!A172,Sheet2!O:O,0))</f>
        <v>0</v>
      </c>
      <c r="J172" s="184">
        <f>INDEX(Sheet2!H:H,MATCH(A172,Sheet2!O:O,0))</f>
        <v>524101.93</v>
      </c>
      <c r="K172" s="184">
        <f>INDEX(Sheet2!I:I,MATCH(A172,Sheet2!O:O,0))</f>
        <v>0</v>
      </c>
      <c r="L172" s="184">
        <f>INDEX(Sheet2!J:J,MATCH(A172,Sheet2!O:O,0))</f>
        <v>60750.18</v>
      </c>
      <c r="M172" s="184">
        <f>INDEX(Sheet2!L:L,MATCH(A172,Sheet2!O:O,0))</f>
        <v>60750.18</v>
      </c>
      <c r="O172" s="184">
        <f>INDEX(Sheet3!E:E,MATCH(Concordance!A172,Sheet3!I:I,0))</f>
        <v>292218</v>
      </c>
      <c r="P172" s="184">
        <f>INDEX(Sheet3!H:H,MATCH(A172,Sheet3!I:I,0))</f>
        <v>292182</v>
      </c>
    </row>
    <row r="173" spans="1:16" x14ac:dyDescent="0.25">
      <c r="A173" s="22">
        <v>39137</v>
      </c>
      <c r="B173" s="27" t="s">
        <v>823</v>
      </c>
      <c r="C173" s="24">
        <v>93807840</v>
      </c>
      <c r="D173" s="24" t="s">
        <v>601</v>
      </c>
      <c r="E173" s="184">
        <v>2097203</v>
      </c>
      <c r="F173" s="184">
        <v>419440.60000000003</v>
      </c>
      <c r="G173" s="184">
        <v>1677762.4000000001</v>
      </c>
      <c r="H173" s="184">
        <f>INDEX(Sheet2!E:E,MATCH(Concordance!A173,Sheet2!O:O,0))</f>
        <v>0</v>
      </c>
      <c r="I173" s="184">
        <f>INDEX(Sheet2!F:F,MATCH(Concordance!A173,Sheet2!O:O,0))</f>
        <v>0</v>
      </c>
      <c r="J173" s="184">
        <f>INDEX(Sheet2!H:H,MATCH(A173,Sheet2!O:O,0))</f>
        <v>0</v>
      </c>
      <c r="K173" s="184">
        <f>INDEX(Sheet2!I:I,MATCH(A173,Sheet2!O:O,0))</f>
        <v>0</v>
      </c>
      <c r="L173" s="184">
        <f>INDEX(Sheet2!J:J,MATCH(A173,Sheet2!O:O,0))</f>
        <v>166163.75</v>
      </c>
      <c r="M173" s="184">
        <f>INDEX(Sheet2!L:L,MATCH(A173,Sheet2!O:O,0))</f>
        <v>166163.75</v>
      </c>
      <c r="O173" s="184">
        <f>INDEX(Sheet3!E:E,MATCH(Concordance!A173,Sheet3!I:I,0))</f>
        <v>932223</v>
      </c>
      <c r="P173" s="184">
        <f>INDEX(Sheet3!H:H,MATCH(A173,Sheet3!I:I,0))</f>
        <v>932223</v>
      </c>
    </row>
    <row r="174" spans="1:16" x14ac:dyDescent="0.25">
      <c r="A174" s="22">
        <v>39139</v>
      </c>
      <c r="B174" s="27" t="s">
        <v>824</v>
      </c>
      <c r="C174" s="24">
        <v>125134999</v>
      </c>
      <c r="D174" s="24" t="s">
        <v>385</v>
      </c>
      <c r="E174" s="184">
        <v>2032165</v>
      </c>
      <c r="F174" s="184">
        <v>406433</v>
      </c>
      <c r="G174" s="184">
        <v>1625732</v>
      </c>
      <c r="H174" s="184">
        <f>INDEX(Sheet2!E:E,MATCH(Concordance!A174,Sheet2!O:O,0))</f>
        <v>474994.94</v>
      </c>
      <c r="I174" s="184">
        <f>INDEX(Sheet2!F:F,MATCH(Concordance!A174,Sheet2!O:O,0))</f>
        <v>878465.26</v>
      </c>
      <c r="J174" s="184">
        <f>INDEX(Sheet2!H:H,MATCH(A174,Sheet2!O:O,0))</f>
        <v>1353460.2</v>
      </c>
      <c r="K174" s="184">
        <f>INDEX(Sheet2!I:I,MATCH(A174,Sheet2!O:O,0))</f>
        <v>232446.11</v>
      </c>
      <c r="L174" s="184">
        <f>INDEX(Sheet2!J:J,MATCH(A174,Sheet2!O:O,0))</f>
        <v>217946.79</v>
      </c>
      <c r="M174" s="184">
        <f>INDEX(Sheet2!L:L,MATCH(A174,Sheet2!O:O,0))</f>
        <v>450392.9</v>
      </c>
      <c r="O174" s="184">
        <f>INDEX(Sheet3!E:E,MATCH(Concordance!A174,Sheet3!I:I,0))</f>
        <v>903314</v>
      </c>
      <c r="P174" s="184">
        <f>INDEX(Sheet3!H:H,MATCH(A174,Sheet3!I:I,0))</f>
        <v>903314</v>
      </c>
    </row>
    <row r="175" spans="1:16" x14ac:dyDescent="0.25">
      <c r="A175" s="22">
        <v>39141</v>
      </c>
      <c r="B175" s="27" t="s">
        <v>825</v>
      </c>
      <c r="C175" s="24">
        <v>83120477</v>
      </c>
      <c r="D175" s="24" t="s">
        <v>587</v>
      </c>
      <c r="E175" s="184">
        <v>61575647</v>
      </c>
      <c r="F175" s="184">
        <v>12315129.4</v>
      </c>
      <c r="G175" s="184">
        <v>49260517.600000001</v>
      </c>
      <c r="H175" s="184">
        <f>INDEX(Sheet2!E:E,MATCH(Concordance!A175,Sheet2!O:O,0))</f>
        <v>962658.59</v>
      </c>
      <c r="I175" s="184">
        <f>INDEX(Sheet2!F:F,MATCH(Concordance!A175,Sheet2!O:O,0))</f>
        <v>25521021.440000001</v>
      </c>
      <c r="J175" s="184">
        <f>INDEX(Sheet2!H:H,MATCH(A175,Sheet2!O:O,0))</f>
        <v>26483680.030000001</v>
      </c>
      <c r="K175" s="184">
        <f>INDEX(Sheet2!I:I,MATCH(A175,Sheet2!O:O,0))</f>
        <v>2565062.86</v>
      </c>
      <c r="L175" s="184">
        <f>INDEX(Sheet2!J:J,MATCH(A175,Sheet2!O:O,0))</f>
        <v>0</v>
      </c>
      <c r="M175" s="184">
        <f>INDEX(Sheet2!L:L,MATCH(A175,Sheet2!O:O,0))</f>
        <v>2565062.86</v>
      </c>
      <c r="O175" s="184">
        <f>INDEX(Sheet3!E:E,MATCH(Concordance!A175,Sheet3!I:I,0))</f>
        <v>27370860</v>
      </c>
      <c r="P175" s="184">
        <f>INDEX(Sheet3!H:H,MATCH(A175,Sheet3!I:I,0))</f>
        <v>27370860</v>
      </c>
    </row>
    <row r="176" spans="1:16" x14ac:dyDescent="0.25">
      <c r="A176" s="22">
        <v>39142</v>
      </c>
      <c r="B176" s="27" t="s">
        <v>826</v>
      </c>
      <c r="C176" s="24">
        <v>53025805</v>
      </c>
      <c r="D176" s="24" t="s">
        <v>245</v>
      </c>
      <c r="E176" s="184">
        <v>1225559</v>
      </c>
      <c r="F176" s="184">
        <v>245111.80000000002</v>
      </c>
      <c r="G176" s="184">
        <v>980447.20000000007</v>
      </c>
      <c r="H176" s="184">
        <f>INDEX(Sheet2!E:E,MATCH(Concordance!A176,Sheet2!O:O,0))</f>
        <v>144134.24</v>
      </c>
      <c r="I176" s="184">
        <f>INDEX(Sheet2!F:F,MATCH(Concordance!A176,Sheet2!O:O,0))</f>
        <v>836312.96</v>
      </c>
      <c r="J176" s="184">
        <f>INDEX(Sheet2!H:H,MATCH(A176,Sheet2!O:O,0))</f>
        <v>980447.2</v>
      </c>
      <c r="K176" s="184">
        <f>INDEX(Sheet2!I:I,MATCH(A176,Sheet2!O:O,0))</f>
        <v>100977.76</v>
      </c>
      <c r="L176" s="184">
        <f>INDEX(Sheet2!J:J,MATCH(A176,Sheet2!O:O,0))</f>
        <v>144134.04</v>
      </c>
      <c r="M176" s="184">
        <f>INDEX(Sheet2!L:L,MATCH(A176,Sheet2!O:O,0))</f>
        <v>245111.8</v>
      </c>
      <c r="O176" s="184">
        <f>INDEX(Sheet3!E:E,MATCH(Concordance!A176,Sheet3!I:I,0))</f>
        <v>544771</v>
      </c>
      <c r="P176" s="184">
        <f>INDEX(Sheet3!H:H,MATCH(A176,Sheet3!I:I,0))</f>
        <v>544704</v>
      </c>
    </row>
    <row r="177" spans="1:16" x14ac:dyDescent="0.25">
      <c r="A177" s="22">
        <v>40100</v>
      </c>
      <c r="B177" s="27" t="s">
        <v>827</v>
      </c>
      <c r="C177" s="24">
        <v>53590980</v>
      </c>
      <c r="D177" s="24" t="s">
        <v>286</v>
      </c>
      <c r="E177" s="184">
        <v>532133</v>
      </c>
      <c r="F177" s="184">
        <v>106426.6</v>
      </c>
      <c r="G177" s="184">
        <v>425706.4</v>
      </c>
      <c r="H177" s="184">
        <f>INDEX(Sheet2!E:E,MATCH(Concordance!A177,Sheet2!O:O,0))</f>
        <v>0</v>
      </c>
      <c r="I177" s="184">
        <f>INDEX(Sheet2!F:F,MATCH(Concordance!A177,Sheet2!O:O,0))</f>
        <v>425706</v>
      </c>
      <c r="J177" s="184">
        <f>INDEX(Sheet2!H:H,MATCH(A177,Sheet2!O:O,0))</f>
        <v>425706</v>
      </c>
      <c r="K177" s="184">
        <f>INDEX(Sheet2!I:I,MATCH(A177,Sheet2!O:O,0))</f>
        <v>0</v>
      </c>
      <c r="L177" s="184">
        <f>INDEX(Sheet2!J:J,MATCH(A177,Sheet2!O:O,0))</f>
        <v>106427</v>
      </c>
      <c r="M177" s="184">
        <f>INDEX(Sheet2!L:L,MATCH(A177,Sheet2!O:O,0))</f>
        <v>106427</v>
      </c>
      <c r="O177" s="184">
        <f>INDEX(Sheet3!E:E,MATCH(Concordance!A177,Sheet3!I:I,0))</f>
        <v>236538</v>
      </c>
      <c r="P177" s="184">
        <f>INDEX(Sheet3!H:H,MATCH(A177,Sheet3!I:I,0))</f>
        <v>230538</v>
      </c>
    </row>
    <row r="178" spans="1:16" x14ac:dyDescent="0.25">
      <c r="A178" s="22">
        <v>40101</v>
      </c>
      <c r="B178" s="27" t="s">
        <v>828</v>
      </c>
      <c r="C178" s="24">
        <v>53556965</v>
      </c>
      <c r="D178" s="24" t="s">
        <v>584</v>
      </c>
      <c r="E178" s="184">
        <v>528646</v>
      </c>
      <c r="F178" s="184">
        <v>105729.20000000001</v>
      </c>
      <c r="G178" s="184">
        <v>422916.80000000005</v>
      </c>
      <c r="H178" s="184">
        <f>INDEX(Sheet2!E:E,MATCH(Concordance!A178,Sheet2!O:O,0))</f>
        <v>50508.51</v>
      </c>
      <c r="I178" s="184">
        <f>INDEX(Sheet2!F:F,MATCH(Concordance!A178,Sheet2!O:O,0))</f>
        <v>105970.03</v>
      </c>
      <c r="J178" s="184">
        <f>INDEX(Sheet2!H:H,MATCH(A178,Sheet2!O:O,0))</f>
        <v>156478.54</v>
      </c>
      <c r="K178" s="184">
        <f>INDEX(Sheet2!I:I,MATCH(A178,Sheet2!O:O,0))</f>
        <v>45685.36</v>
      </c>
      <c r="L178" s="184">
        <f>INDEX(Sheet2!J:J,MATCH(A178,Sheet2!O:O,0))</f>
        <v>109678.33</v>
      </c>
      <c r="M178" s="184">
        <f>INDEX(Sheet2!L:L,MATCH(A178,Sheet2!O:O,0))</f>
        <v>155363.69</v>
      </c>
      <c r="O178" s="184">
        <f>INDEX(Sheet3!E:E,MATCH(Concordance!A178,Sheet3!I:I,0))</f>
        <v>234987</v>
      </c>
      <c r="P178" s="184">
        <f>INDEX(Sheet3!H:H,MATCH(A178,Sheet3!I:I,0))</f>
        <v>234987</v>
      </c>
    </row>
    <row r="179" spans="1:16" x14ac:dyDescent="0.25">
      <c r="A179" s="22">
        <v>40103</v>
      </c>
      <c r="B179" s="27" t="s">
        <v>78</v>
      </c>
      <c r="C179" s="24">
        <v>100654177</v>
      </c>
      <c r="D179" s="24" t="s">
        <v>510</v>
      </c>
      <c r="E179" s="184">
        <v>108603</v>
      </c>
      <c r="F179" s="184">
        <v>21720.600000000002</v>
      </c>
      <c r="G179" s="184">
        <v>86882.400000000009</v>
      </c>
      <c r="H179" s="184">
        <f>INDEX(Sheet2!E:E,MATCH(Concordance!A179,Sheet2!O:O,0))</f>
        <v>85694.399999999994</v>
      </c>
      <c r="I179" s="184">
        <f>INDEX(Sheet2!F:F,MATCH(Concordance!A179,Sheet2!O:O,0))</f>
        <v>0</v>
      </c>
      <c r="J179" s="184">
        <f>INDEX(Sheet2!H:H,MATCH(A179,Sheet2!O:O,0))</f>
        <v>85694.399999999994</v>
      </c>
      <c r="K179" s="184">
        <f>INDEX(Sheet2!I:I,MATCH(A179,Sheet2!O:O,0))</f>
        <v>22908.6</v>
      </c>
      <c r="L179" s="184">
        <f>INDEX(Sheet2!J:J,MATCH(A179,Sheet2!O:O,0))</f>
        <v>0</v>
      </c>
      <c r="M179" s="184">
        <f>INDEX(Sheet2!L:L,MATCH(A179,Sheet2!O:O,0))</f>
        <v>22908.6</v>
      </c>
      <c r="O179" s="184">
        <f>INDEX(Sheet3!E:E,MATCH(Concordance!A179,Sheet3!I:I,0))</f>
        <v>48275</v>
      </c>
      <c r="P179" s="184">
        <f>INDEX(Sheet3!H:H,MATCH(A179,Sheet3!I:I,0))</f>
        <v>48275</v>
      </c>
    </row>
    <row r="180" spans="1:16" x14ac:dyDescent="0.25">
      <c r="A180" s="22">
        <v>40104</v>
      </c>
      <c r="B180" s="27" t="s">
        <v>829</v>
      </c>
      <c r="C180" s="24">
        <v>65359549</v>
      </c>
      <c r="D180" s="24" t="s">
        <v>364</v>
      </c>
      <c r="E180" s="184">
        <v>227162</v>
      </c>
      <c r="F180" s="184">
        <v>45432.4</v>
      </c>
      <c r="G180" s="184">
        <v>181729.6</v>
      </c>
      <c r="H180" s="184">
        <f>INDEX(Sheet2!E:E,MATCH(Concordance!A180,Sheet2!O:O,0))</f>
        <v>0</v>
      </c>
      <c r="I180" s="184">
        <f>INDEX(Sheet2!F:F,MATCH(Concordance!A180,Sheet2!O:O,0))</f>
        <v>100000</v>
      </c>
      <c r="J180" s="184">
        <f>INDEX(Sheet2!H:H,MATCH(A180,Sheet2!O:O,0))</f>
        <v>100000</v>
      </c>
      <c r="K180" s="184">
        <f>INDEX(Sheet2!I:I,MATCH(A180,Sheet2!O:O,0))</f>
        <v>0</v>
      </c>
      <c r="L180" s="184">
        <f>INDEX(Sheet2!J:J,MATCH(A180,Sheet2!O:O,0))</f>
        <v>44285.16</v>
      </c>
      <c r="M180" s="184">
        <f>INDEX(Sheet2!L:L,MATCH(A180,Sheet2!O:O,0))</f>
        <v>44285.16</v>
      </c>
      <c r="O180" s="184">
        <f>INDEX(Sheet3!E:E,MATCH(Concordance!A180,Sheet3!I:I,0))</f>
        <v>100975</v>
      </c>
      <c r="P180" s="184">
        <f>INDEX(Sheet3!H:H,MATCH(A180,Sheet3!I:I,0))</f>
        <v>100963</v>
      </c>
    </row>
    <row r="181" spans="1:16" x14ac:dyDescent="0.25">
      <c r="A181" s="22">
        <v>40107</v>
      </c>
      <c r="B181" s="27" t="s">
        <v>830</v>
      </c>
      <c r="C181" s="24">
        <v>96749635</v>
      </c>
      <c r="D181" s="24" t="s">
        <v>620</v>
      </c>
      <c r="E181" s="184">
        <v>2675020</v>
      </c>
      <c r="F181" s="184">
        <v>535004</v>
      </c>
      <c r="G181" s="184">
        <v>2140016</v>
      </c>
      <c r="H181" s="184">
        <f>INDEX(Sheet2!E:E,MATCH(Concordance!A181,Sheet2!O:O,0))</f>
        <v>2050128.82</v>
      </c>
      <c r="I181" s="184">
        <f>INDEX(Sheet2!F:F,MATCH(Concordance!A181,Sheet2!O:O,0))</f>
        <v>51524</v>
      </c>
      <c r="J181" s="184">
        <f>INDEX(Sheet2!H:H,MATCH(A181,Sheet2!O:O,0))</f>
        <v>2101652.8200000003</v>
      </c>
      <c r="K181" s="184">
        <f>INDEX(Sheet2!I:I,MATCH(A181,Sheet2!O:O,0))</f>
        <v>469533.15</v>
      </c>
      <c r="L181" s="184">
        <f>INDEX(Sheet2!J:J,MATCH(A181,Sheet2!O:O,0))</f>
        <v>71013.84</v>
      </c>
      <c r="M181" s="184">
        <f>INDEX(Sheet2!L:L,MATCH(A181,Sheet2!O:O,0))</f>
        <v>540546.99</v>
      </c>
      <c r="O181" s="184">
        <f>INDEX(Sheet3!E:E,MATCH(Concordance!A181,Sheet3!I:I,0))</f>
        <v>1189067</v>
      </c>
      <c r="P181" s="184">
        <f>INDEX(Sheet3!H:H,MATCH(A181,Sheet3!I:I,0))</f>
        <v>1189067</v>
      </c>
    </row>
    <row r="182" spans="1:16" x14ac:dyDescent="0.25">
      <c r="A182" s="22">
        <v>41001</v>
      </c>
      <c r="B182" s="27" t="s">
        <v>25</v>
      </c>
      <c r="C182" s="24">
        <v>102496056</v>
      </c>
      <c r="D182" s="24" t="s">
        <v>166</v>
      </c>
      <c r="E182" s="184">
        <v>209927</v>
      </c>
      <c r="F182" s="184">
        <v>41985.4</v>
      </c>
      <c r="G182" s="184">
        <v>167941.6</v>
      </c>
      <c r="H182" s="184">
        <f>INDEX(Sheet2!E:E,MATCH(Concordance!A182,Sheet2!O:O,0))</f>
        <v>0</v>
      </c>
      <c r="I182" s="184">
        <f>INDEX(Sheet2!F:F,MATCH(Concordance!A182,Sheet2!O:O,0))</f>
        <v>133241.60000000001</v>
      </c>
      <c r="J182" s="184">
        <f>INDEX(Sheet2!H:H,MATCH(A182,Sheet2!O:O,0))</f>
        <v>133241.60000000001</v>
      </c>
      <c r="K182" s="184">
        <f>INDEX(Sheet2!I:I,MATCH(A182,Sheet2!O:O,0))</f>
        <v>0</v>
      </c>
      <c r="L182" s="184">
        <f>INDEX(Sheet2!J:J,MATCH(A182,Sheet2!O:O,0))</f>
        <v>0</v>
      </c>
      <c r="M182" s="184">
        <f>INDEX(Sheet2!L:L,MATCH(A182,Sheet2!O:O,0))</f>
        <v>0</v>
      </c>
      <c r="O182" s="184">
        <f>INDEX(Sheet3!E:E,MATCH(Concordance!A182,Sheet3!I:I,0))</f>
        <v>93314</v>
      </c>
      <c r="P182" s="184">
        <f>INDEX(Sheet3!H:H,MATCH(A182,Sheet3!I:I,0))</f>
        <v>93314</v>
      </c>
    </row>
    <row r="183" spans="1:16" x14ac:dyDescent="0.25">
      <c r="A183" s="22">
        <v>41002</v>
      </c>
      <c r="B183" s="27" t="s">
        <v>831</v>
      </c>
      <c r="C183" s="24">
        <v>53907143</v>
      </c>
      <c r="D183" s="24" t="s">
        <v>572</v>
      </c>
      <c r="E183" s="184">
        <v>1976737</v>
      </c>
      <c r="F183" s="184">
        <v>395347.4</v>
      </c>
      <c r="G183" s="184">
        <v>1581389.6</v>
      </c>
      <c r="H183" s="184">
        <f>INDEX(Sheet2!E:E,MATCH(Concordance!A183,Sheet2!O:O,0))</f>
        <v>54389.21</v>
      </c>
      <c r="I183" s="184">
        <f>INDEX(Sheet2!F:F,MATCH(Concordance!A183,Sheet2!O:O,0))</f>
        <v>822793.17</v>
      </c>
      <c r="J183" s="184">
        <f>INDEX(Sheet2!H:H,MATCH(A183,Sheet2!O:O,0))</f>
        <v>877182.38</v>
      </c>
      <c r="K183" s="184">
        <f>INDEX(Sheet2!I:I,MATCH(A183,Sheet2!O:O,0))</f>
        <v>72133.350000000006</v>
      </c>
      <c r="L183" s="184">
        <f>INDEX(Sheet2!J:J,MATCH(A183,Sheet2!O:O,0))</f>
        <v>160853.48000000001</v>
      </c>
      <c r="M183" s="184">
        <f>INDEX(Sheet2!L:L,MATCH(A183,Sheet2!O:O,0))</f>
        <v>232986.83000000002</v>
      </c>
      <c r="O183" s="184">
        <f>INDEX(Sheet3!E:E,MATCH(Concordance!A183,Sheet3!I:I,0))</f>
        <v>878675</v>
      </c>
      <c r="P183" s="184">
        <f>INDEX(Sheet3!H:H,MATCH(A183,Sheet3!I:I,0))</f>
        <v>878675</v>
      </c>
    </row>
    <row r="184" spans="1:16" x14ac:dyDescent="0.25">
      <c r="A184" s="22">
        <v>41003</v>
      </c>
      <c r="B184" s="27" t="s">
        <v>832</v>
      </c>
      <c r="C184" s="24">
        <v>168819084</v>
      </c>
      <c r="D184" s="24" t="s">
        <v>460</v>
      </c>
      <c r="E184" s="184">
        <v>439382</v>
      </c>
      <c r="F184" s="184">
        <v>87876.400000000009</v>
      </c>
      <c r="G184" s="184">
        <v>351505.60000000003</v>
      </c>
      <c r="H184" s="184">
        <f>INDEX(Sheet2!E:E,MATCH(Concordance!A184,Sheet2!O:O,0))</f>
        <v>242450.16</v>
      </c>
      <c r="I184" s="184">
        <f>INDEX(Sheet2!F:F,MATCH(Concordance!A184,Sheet2!O:O,0))</f>
        <v>0</v>
      </c>
      <c r="J184" s="184">
        <f>INDEX(Sheet2!H:H,MATCH(A184,Sheet2!O:O,0))</f>
        <v>242450.16</v>
      </c>
      <c r="K184" s="184">
        <f>INDEX(Sheet2!I:I,MATCH(A184,Sheet2!O:O,0))</f>
        <v>9190.67</v>
      </c>
      <c r="L184" s="184">
        <f>INDEX(Sheet2!J:J,MATCH(A184,Sheet2!O:O,0))</f>
        <v>30883.91</v>
      </c>
      <c r="M184" s="184">
        <f>INDEX(Sheet2!L:L,MATCH(A184,Sheet2!O:O,0))</f>
        <v>40074.58</v>
      </c>
      <c r="O184" s="184">
        <f>INDEX(Sheet3!E:E,MATCH(Concordance!A184,Sheet3!I:I,0))</f>
        <v>195309</v>
      </c>
      <c r="P184" s="184">
        <f>INDEX(Sheet3!H:H,MATCH(A184,Sheet3!I:I,0))</f>
        <v>195284.91</v>
      </c>
    </row>
    <row r="185" spans="1:16" x14ac:dyDescent="0.25">
      <c r="A185" s="22">
        <v>41004</v>
      </c>
      <c r="B185" s="27" t="s">
        <v>833</v>
      </c>
      <c r="C185" s="24">
        <v>788967610</v>
      </c>
      <c r="D185" s="24" t="s">
        <v>273</v>
      </c>
      <c r="E185" s="184">
        <v>311977</v>
      </c>
      <c r="F185" s="184">
        <v>62395.4</v>
      </c>
      <c r="G185" s="184">
        <v>249581.6</v>
      </c>
      <c r="H185" s="184">
        <f>INDEX(Sheet2!E:E,MATCH(Concordance!A185,Sheet2!O:O,0))</f>
        <v>249581.6</v>
      </c>
      <c r="I185" s="184">
        <f>INDEX(Sheet2!F:F,MATCH(Concordance!A185,Sheet2!O:O,0))</f>
        <v>0</v>
      </c>
      <c r="J185" s="184">
        <f>INDEX(Sheet2!H:H,MATCH(A185,Sheet2!O:O,0))</f>
        <v>249581.6</v>
      </c>
      <c r="K185" s="184">
        <f>INDEX(Sheet2!I:I,MATCH(A185,Sheet2!O:O,0))</f>
        <v>62395.4</v>
      </c>
      <c r="L185" s="184">
        <f>INDEX(Sheet2!J:J,MATCH(A185,Sheet2!O:O,0))</f>
        <v>0</v>
      </c>
      <c r="M185" s="184">
        <f>INDEX(Sheet2!L:L,MATCH(A185,Sheet2!O:O,0))</f>
        <v>62395.4</v>
      </c>
      <c r="O185" s="184">
        <f>INDEX(Sheet3!E:E,MATCH(Concordance!A185,Sheet3!I:I,0))</f>
        <v>138676</v>
      </c>
      <c r="P185" s="184">
        <f>INDEX(Sheet3!H:H,MATCH(A185,Sheet3!I:I,0))</f>
        <v>138676</v>
      </c>
    </row>
    <row r="186" spans="1:16" x14ac:dyDescent="0.25">
      <c r="A186" s="22">
        <v>41005</v>
      </c>
      <c r="B186" s="27" t="s">
        <v>834</v>
      </c>
      <c r="C186" s="24">
        <v>100654920</v>
      </c>
      <c r="D186" s="24" t="s">
        <v>534</v>
      </c>
      <c r="E186" s="184">
        <v>319891</v>
      </c>
      <c r="F186" s="184">
        <v>63978.200000000004</v>
      </c>
      <c r="G186" s="184">
        <v>255912.80000000002</v>
      </c>
      <c r="H186" s="184">
        <f>INDEX(Sheet2!E:E,MATCH(Concordance!A186,Sheet2!O:O,0))</f>
        <v>0</v>
      </c>
      <c r="I186" s="184">
        <f>INDEX(Sheet2!F:F,MATCH(Concordance!A186,Sheet2!O:O,0))</f>
        <v>255881.44</v>
      </c>
      <c r="J186" s="184">
        <f>INDEX(Sheet2!H:H,MATCH(A186,Sheet2!O:O,0))</f>
        <v>255881.44</v>
      </c>
      <c r="K186" s="184">
        <f>INDEX(Sheet2!I:I,MATCH(A186,Sheet2!O:O,0))</f>
        <v>0</v>
      </c>
      <c r="L186" s="184">
        <f>INDEX(Sheet2!J:J,MATCH(A186,Sheet2!O:O,0))</f>
        <v>59234.930000000008</v>
      </c>
      <c r="M186" s="184">
        <f>INDEX(Sheet2!L:L,MATCH(A186,Sheet2!O:O,0))</f>
        <v>59234.930000000008</v>
      </c>
      <c r="O186" s="184">
        <f>INDEX(Sheet3!E:E,MATCH(Concordance!A186,Sheet3!I:I,0))</f>
        <v>142194</v>
      </c>
      <c r="P186" s="184">
        <f>INDEX(Sheet3!H:H,MATCH(A186,Sheet3!I:I,0))</f>
        <v>142194</v>
      </c>
    </row>
    <row r="187" spans="1:16" x14ac:dyDescent="0.25">
      <c r="A187" s="22">
        <v>42111</v>
      </c>
      <c r="B187" s="27" t="s">
        <v>835</v>
      </c>
      <c r="C187" s="24">
        <v>100350305</v>
      </c>
      <c r="D187" s="24" t="s">
        <v>302</v>
      </c>
      <c r="E187" s="184">
        <v>2249772</v>
      </c>
      <c r="F187" s="184">
        <v>449954.4</v>
      </c>
      <c r="G187" s="184">
        <v>1799817.6</v>
      </c>
      <c r="H187" s="184">
        <f>INDEX(Sheet2!E:E,MATCH(Concordance!A187,Sheet2!O:O,0))</f>
        <v>587333.1</v>
      </c>
      <c r="I187" s="184">
        <f>INDEX(Sheet2!F:F,MATCH(Concordance!A187,Sheet2!O:O,0))</f>
        <v>975012.6</v>
      </c>
      <c r="J187" s="184">
        <f>INDEX(Sheet2!H:H,MATCH(A187,Sheet2!O:O,0))</f>
        <v>1562345.7</v>
      </c>
      <c r="K187" s="184">
        <f>INDEX(Sheet2!I:I,MATCH(A187,Sheet2!O:O,0))</f>
        <v>28800</v>
      </c>
      <c r="L187" s="184">
        <f>INDEX(Sheet2!J:J,MATCH(A187,Sheet2!O:O,0))</f>
        <v>0</v>
      </c>
      <c r="M187" s="184">
        <f>INDEX(Sheet2!L:L,MATCH(A187,Sheet2!O:O,0))</f>
        <v>28800</v>
      </c>
      <c r="O187" s="184">
        <f>INDEX(Sheet3!E:E,MATCH(Concordance!A187,Sheet3!I:I,0))</f>
        <v>1000041</v>
      </c>
      <c r="P187" s="184">
        <f>INDEX(Sheet3!H:H,MATCH(A187,Sheet3!I:I,0))</f>
        <v>999937.08000000007</v>
      </c>
    </row>
    <row r="188" spans="1:16" x14ac:dyDescent="0.25">
      <c r="A188" s="22">
        <v>42113</v>
      </c>
      <c r="B188" s="27" t="s">
        <v>88</v>
      </c>
      <c r="C188" s="24">
        <v>800496478</v>
      </c>
      <c r="D188" s="24" t="s">
        <v>560</v>
      </c>
      <c r="E188" s="184">
        <v>122486</v>
      </c>
      <c r="F188" s="184">
        <v>24497.200000000001</v>
      </c>
      <c r="G188" s="184">
        <v>97988.800000000003</v>
      </c>
      <c r="H188" s="184">
        <f>INDEX(Sheet2!E:E,MATCH(Concordance!A188,Sheet2!O:O,0))</f>
        <v>0</v>
      </c>
      <c r="I188" s="184">
        <f>INDEX(Sheet2!F:F,MATCH(Concordance!A188,Sheet2!O:O,0))</f>
        <v>97988.800000000003</v>
      </c>
      <c r="J188" s="184">
        <f>INDEX(Sheet2!H:H,MATCH(A188,Sheet2!O:O,0))</f>
        <v>97988.800000000003</v>
      </c>
      <c r="K188" s="184">
        <f>INDEX(Sheet2!I:I,MATCH(A188,Sheet2!O:O,0))</f>
        <v>0</v>
      </c>
      <c r="L188" s="184">
        <f>INDEX(Sheet2!J:J,MATCH(A188,Sheet2!O:O,0))</f>
        <v>24497.200000000001</v>
      </c>
      <c r="M188" s="184">
        <f>INDEX(Sheet2!L:L,MATCH(A188,Sheet2!O:O,0))</f>
        <v>24497.200000000001</v>
      </c>
      <c r="O188" s="184">
        <f>INDEX(Sheet3!E:E,MATCH(Concordance!A188,Sheet3!I:I,0))</f>
        <v>54446</v>
      </c>
      <c r="P188" s="184">
        <f>INDEX(Sheet3!H:H,MATCH(A188,Sheet3!I:I,0))</f>
        <v>54439</v>
      </c>
    </row>
    <row r="189" spans="1:16" x14ac:dyDescent="0.25">
      <c r="A189" s="22">
        <v>42117</v>
      </c>
      <c r="B189" s="27" t="s">
        <v>836</v>
      </c>
      <c r="C189" s="24">
        <v>52599933</v>
      </c>
      <c r="D189" s="24" t="s">
        <v>167</v>
      </c>
      <c r="E189" s="184">
        <v>433261</v>
      </c>
      <c r="F189" s="184">
        <v>86652.200000000012</v>
      </c>
      <c r="G189" s="184">
        <v>346608.80000000005</v>
      </c>
      <c r="H189" s="184">
        <f>INDEX(Sheet2!E:E,MATCH(Concordance!A189,Sheet2!O:O,0))</f>
        <v>346608.8</v>
      </c>
      <c r="I189" s="184">
        <f>INDEX(Sheet2!F:F,MATCH(Concordance!A189,Sheet2!O:O,0))</f>
        <v>0</v>
      </c>
      <c r="J189" s="184">
        <f>INDEX(Sheet2!H:H,MATCH(A189,Sheet2!O:O,0))</f>
        <v>346608.8</v>
      </c>
      <c r="K189" s="184">
        <f>INDEX(Sheet2!I:I,MATCH(A189,Sheet2!O:O,0))</f>
        <v>18702.5</v>
      </c>
      <c r="L189" s="184">
        <f>INDEX(Sheet2!J:J,MATCH(A189,Sheet2!O:O,0))</f>
        <v>14820</v>
      </c>
      <c r="M189" s="184">
        <f>INDEX(Sheet2!L:L,MATCH(A189,Sheet2!O:O,0))</f>
        <v>33522.5</v>
      </c>
      <c r="O189" s="184">
        <f>INDEX(Sheet3!E:E,MATCH(Concordance!A189,Sheet3!I:I,0))</f>
        <v>192588</v>
      </c>
      <c r="P189" s="184">
        <f>INDEX(Sheet3!H:H,MATCH(A189,Sheet3!I:I,0))</f>
        <v>192588</v>
      </c>
    </row>
    <row r="190" spans="1:16" x14ac:dyDescent="0.25">
      <c r="A190" s="22">
        <v>42118</v>
      </c>
      <c r="B190" s="27" t="s">
        <v>837</v>
      </c>
      <c r="C190" s="24">
        <v>193465283</v>
      </c>
      <c r="D190" s="24" t="s">
        <v>370</v>
      </c>
      <c r="E190" s="184">
        <v>470069</v>
      </c>
      <c r="F190" s="184">
        <v>94013.8</v>
      </c>
      <c r="G190" s="184">
        <v>376055.2</v>
      </c>
      <c r="H190" s="184">
        <f>INDEX(Sheet2!E:E,MATCH(Concordance!A190,Sheet2!O:O,0))</f>
        <v>244433.36</v>
      </c>
      <c r="I190" s="184">
        <f>INDEX(Sheet2!F:F,MATCH(Concordance!A190,Sheet2!O:O,0))</f>
        <v>29423.64</v>
      </c>
      <c r="J190" s="184">
        <f>INDEX(Sheet2!H:H,MATCH(A190,Sheet2!O:O,0))</f>
        <v>273857</v>
      </c>
      <c r="K190" s="184">
        <f>INDEX(Sheet2!I:I,MATCH(A190,Sheet2!O:O,0))</f>
        <v>54425.08</v>
      </c>
      <c r="L190" s="184">
        <f>INDEX(Sheet2!J:J,MATCH(A190,Sheet2!O:O,0))</f>
        <v>26274.03</v>
      </c>
      <c r="M190" s="184">
        <f>INDEX(Sheet2!L:L,MATCH(A190,Sheet2!O:O,0))</f>
        <v>80699.11</v>
      </c>
      <c r="O190" s="184">
        <f>INDEX(Sheet3!E:E,MATCH(Concordance!A190,Sheet3!I:I,0))</f>
        <v>208950</v>
      </c>
      <c r="P190" s="184">
        <f>INDEX(Sheet3!H:H,MATCH(A190,Sheet3!I:I,0))</f>
        <v>208950</v>
      </c>
    </row>
    <row r="191" spans="1:16" x14ac:dyDescent="0.25">
      <c r="A191" s="22">
        <v>42119</v>
      </c>
      <c r="B191" s="27" t="s">
        <v>35</v>
      </c>
      <c r="C191" s="24">
        <v>184206316</v>
      </c>
      <c r="D191" s="24" t="s">
        <v>219</v>
      </c>
      <c r="E191" s="184">
        <v>4948</v>
      </c>
      <c r="F191" s="184">
        <v>989.6</v>
      </c>
      <c r="G191" s="184">
        <v>3958.4</v>
      </c>
      <c r="H191" s="184">
        <f>INDEX(Sheet2!E:E,MATCH(Concordance!A191,Sheet2!O:O,0))</f>
        <v>0</v>
      </c>
      <c r="I191" s="184">
        <f>INDEX(Sheet2!F:F,MATCH(Concordance!A191,Sheet2!O:O,0))</f>
        <v>3120</v>
      </c>
      <c r="J191" s="184">
        <f>INDEX(Sheet2!H:H,MATCH(A191,Sheet2!O:O,0))</f>
        <v>3120</v>
      </c>
      <c r="K191" s="184">
        <f>INDEX(Sheet2!I:I,MATCH(A191,Sheet2!O:O,0))</f>
        <v>0</v>
      </c>
      <c r="L191" s="184">
        <f>INDEX(Sheet2!J:J,MATCH(A191,Sheet2!O:O,0))</f>
        <v>1828</v>
      </c>
      <c r="M191" s="184">
        <f>INDEX(Sheet2!L:L,MATCH(A191,Sheet2!O:O,0))</f>
        <v>1828</v>
      </c>
      <c r="O191" s="184">
        <f>INDEX(Sheet3!E:E,MATCH(Concordance!A191,Sheet3!I:I,0))</f>
        <v>2200</v>
      </c>
      <c r="P191" s="184">
        <f>INDEX(Sheet3!H:H,MATCH(A191,Sheet3!I:I,0))</f>
        <v>2199</v>
      </c>
    </row>
    <row r="192" spans="1:16" x14ac:dyDescent="0.25">
      <c r="A192" s="22">
        <v>42121</v>
      </c>
      <c r="B192" s="27" t="s">
        <v>65</v>
      </c>
      <c r="C192" s="24">
        <v>966921256</v>
      </c>
      <c r="D192" s="24" t="s">
        <v>433</v>
      </c>
      <c r="E192" s="184">
        <v>168684</v>
      </c>
      <c r="F192" s="184">
        <v>33736.800000000003</v>
      </c>
      <c r="G192" s="184">
        <v>134947.20000000001</v>
      </c>
      <c r="H192" s="184">
        <f>INDEX(Sheet2!E:E,MATCH(Concordance!A192,Sheet2!O:O,0))</f>
        <v>59395.92</v>
      </c>
      <c r="I192" s="184">
        <f>INDEX(Sheet2!F:F,MATCH(Concordance!A192,Sheet2!O:O,0))</f>
        <v>65976.959999999992</v>
      </c>
      <c r="J192" s="184">
        <f>INDEX(Sheet2!H:H,MATCH(A192,Sheet2!O:O,0))</f>
        <v>125372.87999999999</v>
      </c>
      <c r="K192" s="184">
        <f>INDEX(Sheet2!I:I,MATCH(A192,Sheet2!O:O,0))</f>
        <v>29905.17</v>
      </c>
      <c r="L192" s="184">
        <f>INDEX(Sheet2!J:J,MATCH(A192,Sheet2!O:O,0))</f>
        <v>4942</v>
      </c>
      <c r="M192" s="184">
        <f>INDEX(Sheet2!L:L,MATCH(A192,Sheet2!O:O,0))</f>
        <v>34847.17</v>
      </c>
      <c r="O192" s="184">
        <f>INDEX(Sheet3!E:E,MATCH(Concordance!A192,Sheet3!I:I,0))</f>
        <v>74982</v>
      </c>
      <c r="P192" s="184">
        <f>INDEX(Sheet3!H:H,MATCH(A192,Sheet3!I:I,0))</f>
        <v>74982</v>
      </c>
    </row>
    <row r="193" spans="1:16" x14ac:dyDescent="0.25">
      <c r="A193" s="22">
        <v>42124</v>
      </c>
      <c r="B193" s="27" t="s">
        <v>838</v>
      </c>
      <c r="C193" s="24">
        <v>82126855</v>
      </c>
      <c r="D193" s="24" t="s">
        <v>197</v>
      </c>
      <c r="E193" s="184">
        <v>3467788</v>
      </c>
      <c r="F193" s="184">
        <v>693557.60000000009</v>
      </c>
      <c r="G193" s="184">
        <v>2774230.4000000004</v>
      </c>
      <c r="H193" s="184">
        <f>INDEX(Sheet2!E:E,MATCH(Concordance!A193,Sheet2!O:O,0))</f>
        <v>247906.54</v>
      </c>
      <c r="I193" s="184">
        <f>INDEX(Sheet2!F:F,MATCH(Concordance!A193,Sheet2!O:O,0))</f>
        <v>1047843.17</v>
      </c>
      <c r="J193" s="184">
        <f>INDEX(Sheet2!H:H,MATCH(A193,Sheet2!O:O,0))</f>
        <v>1295749.71</v>
      </c>
      <c r="K193" s="184">
        <f>INDEX(Sheet2!I:I,MATCH(A193,Sheet2!O:O,0))</f>
        <v>0</v>
      </c>
      <c r="L193" s="184">
        <f>INDEX(Sheet2!J:J,MATCH(A193,Sheet2!O:O,0))</f>
        <v>462068.11</v>
      </c>
      <c r="M193" s="184">
        <f>INDEX(Sheet2!L:L,MATCH(A193,Sheet2!O:O,0))</f>
        <v>462068.11</v>
      </c>
      <c r="O193" s="184">
        <f>INDEX(Sheet3!E:E,MATCH(Concordance!A193,Sheet3!I:I,0))</f>
        <v>1541459</v>
      </c>
      <c r="P193" s="184">
        <f>INDEX(Sheet3!H:H,MATCH(A193,Sheet3!I:I,0))</f>
        <v>1541459</v>
      </c>
    </row>
    <row r="194" spans="1:16" x14ac:dyDescent="0.25">
      <c r="A194" s="22">
        <v>43001</v>
      </c>
      <c r="B194" s="27" t="s">
        <v>839</v>
      </c>
      <c r="C194" s="24">
        <v>123684136</v>
      </c>
      <c r="D194" s="24" t="s">
        <v>305</v>
      </c>
      <c r="E194" s="184">
        <v>2067083</v>
      </c>
      <c r="F194" s="184">
        <v>413416.60000000003</v>
      </c>
      <c r="G194" s="184">
        <v>1653666.4000000001</v>
      </c>
      <c r="H194" s="184">
        <f>INDEX(Sheet2!E:E,MATCH(Concordance!A194,Sheet2!O:O,0))</f>
        <v>1157796.2</v>
      </c>
      <c r="I194" s="184">
        <f>INDEX(Sheet2!F:F,MATCH(Concordance!A194,Sheet2!O:O,0))</f>
        <v>0</v>
      </c>
      <c r="J194" s="184">
        <f>INDEX(Sheet2!H:H,MATCH(A194,Sheet2!O:O,0))</f>
        <v>1157796.2</v>
      </c>
      <c r="K194" s="184">
        <f>INDEX(Sheet2!I:I,MATCH(A194,Sheet2!O:O,0))</f>
        <v>0</v>
      </c>
      <c r="L194" s="184">
        <f>INDEX(Sheet2!J:J,MATCH(A194,Sheet2!O:O,0))</f>
        <v>563405.16</v>
      </c>
      <c r="M194" s="184">
        <f>INDEX(Sheet2!L:L,MATCH(A194,Sheet2!O:O,0))</f>
        <v>563405.16</v>
      </c>
      <c r="O194" s="184">
        <f>INDEX(Sheet3!E:E,MATCH(Concordance!A194,Sheet3!I:I,0))</f>
        <v>918835</v>
      </c>
      <c r="P194" s="184">
        <f>INDEX(Sheet3!H:H,MATCH(A194,Sheet3!I:I,0))</f>
        <v>918722</v>
      </c>
    </row>
    <row r="195" spans="1:16" x14ac:dyDescent="0.25">
      <c r="A195" s="22">
        <v>43002</v>
      </c>
      <c r="B195" s="27" t="s">
        <v>840</v>
      </c>
      <c r="C195" s="24">
        <v>8007395</v>
      </c>
      <c r="D195" s="24" t="s">
        <v>651</v>
      </c>
      <c r="E195" s="184">
        <v>1332899</v>
      </c>
      <c r="F195" s="184">
        <v>266579.8</v>
      </c>
      <c r="G195" s="184">
        <v>1066319.2</v>
      </c>
      <c r="H195" s="184">
        <f>INDEX(Sheet2!E:E,MATCH(Concordance!A195,Sheet2!O:O,0))</f>
        <v>0</v>
      </c>
      <c r="I195" s="184">
        <f>INDEX(Sheet2!F:F,MATCH(Concordance!A195,Sheet2!O:O,0))</f>
        <v>666402.72</v>
      </c>
      <c r="J195" s="184">
        <f>INDEX(Sheet2!H:H,MATCH(A195,Sheet2!O:O,0))</f>
        <v>666402.72</v>
      </c>
      <c r="K195" s="184">
        <f>INDEX(Sheet2!I:I,MATCH(A195,Sheet2!O:O,0))</f>
        <v>0</v>
      </c>
      <c r="L195" s="184">
        <f>INDEX(Sheet2!J:J,MATCH(A195,Sheet2!O:O,0))</f>
        <v>0</v>
      </c>
      <c r="M195" s="184">
        <f>INDEX(Sheet2!L:L,MATCH(A195,Sheet2!O:O,0))</f>
        <v>0</v>
      </c>
      <c r="O195" s="184">
        <f>INDEX(Sheet3!E:E,MATCH(Concordance!A195,Sheet3!I:I,0))</f>
        <v>592484</v>
      </c>
      <c r="P195" s="184">
        <f>INDEX(Sheet3!H:H,MATCH(A195,Sheet3!I:I,0))</f>
        <v>592484</v>
      </c>
    </row>
    <row r="196" spans="1:16" x14ac:dyDescent="0.25">
      <c r="A196" s="22">
        <v>43003</v>
      </c>
      <c r="B196" s="27" t="s">
        <v>841</v>
      </c>
      <c r="C196" s="24">
        <v>147294631</v>
      </c>
      <c r="D196" s="24" t="s">
        <v>639</v>
      </c>
      <c r="E196" s="184">
        <v>1199918</v>
      </c>
      <c r="F196" s="184">
        <v>239983.6</v>
      </c>
      <c r="G196" s="184">
        <v>959934.4</v>
      </c>
      <c r="H196" s="184">
        <f>INDEX(Sheet2!E:E,MATCH(Concordance!A196,Sheet2!O:O,0))</f>
        <v>899038.13</v>
      </c>
      <c r="I196" s="184">
        <f>INDEX(Sheet2!F:F,MATCH(Concordance!A196,Sheet2!O:O,0))</f>
        <v>60896.27</v>
      </c>
      <c r="J196" s="184">
        <f>INDEX(Sheet2!H:H,MATCH(A196,Sheet2!O:O,0))</f>
        <v>959934.4</v>
      </c>
      <c r="K196" s="184">
        <f>INDEX(Sheet2!I:I,MATCH(A196,Sheet2!O:O,0))</f>
        <v>98884.54</v>
      </c>
      <c r="L196" s="184">
        <f>INDEX(Sheet2!J:J,MATCH(A196,Sheet2!O:O,0))</f>
        <v>93729.51</v>
      </c>
      <c r="M196" s="184">
        <f>INDEX(Sheet2!L:L,MATCH(A196,Sheet2!O:O,0))</f>
        <v>192614.05</v>
      </c>
      <c r="O196" s="184">
        <f>INDEX(Sheet3!E:E,MATCH(Concordance!A196,Sheet3!I:I,0))</f>
        <v>533373</v>
      </c>
      <c r="P196" s="184">
        <f>INDEX(Sheet3!H:H,MATCH(A196,Sheet3!I:I,0))</f>
        <v>533373</v>
      </c>
    </row>
    <row r="197" spans="1:16" x14ac:dyDescent="0.25">
      <c r="A197" s="22">
        <v>43004</v>
      </c>
      <c r="B197" s="27" t="s">
        <v>842</v>
      </c>
      <c r="C197" s="24">
        <v>100776129</v>
      </c>
      <c r="D197" s="24" t="s">
        <v>303</v>
      </c>
      <c r="E197" s="184">
        <v>1911102</v>
      </c>
      <c r="F197" s="184">
        <v>382220.4</v>
      </c>
      <c r="G197" s="184">
        <v>1528881.6</v>
      </c>
      <c r="H197" s="184">
        <f>INDEX(Sheet2!E:E,MATCH(Concordance!A197,Sheet2!O:O,0))</f>
        <v>232488.88</v>
      </c>
      <c r="I197" s="184">
        <f>INDEX(Sheet2!F:F,MATCH(Concordance!A197,Sheet2!O:O,0))</f>
        <v>1251500.7</v>
      </c>
      <c r="J197" s="184">
        <f>INDEX(Sheet2!H:H,MATCH(A197,Sheet2!O:O,0))</f>
        <v>1483989.58</v>
      </c>
      <c r="K197" s="184">
        <f>INDEX(Sheet2!I:I,MATCH(A197,Sheet2!O:O,0))</f>
        <v>0</v>
      </c>
      <c r="L197" s="184">
        <f>INDEX(Sheet2!J:J,MATCH(A197,Sheet2!O:O,0))</f>
        <v>382220.4</v>
      </c>
      <c r="M197" s="184">
        <f>INDEX(Sheet2!L:L,MATCH(A197,Sheet2!O:O,0))</f>
        <v>382220.4</v>
      </c>
      <c r="O197" s="184">
        <f>INDEX(Sheet3!E:E,MATCH(Concordance!A197,Sheet3!I:I,0))</f>
        <v>849500</v>
      </c>
      <c r="P197" s="184">
        <f>INDEX(Sheet3!H:H,MATCH(A197,Sheet3!I:I,0))</f>
        <v>849500</v>
      </c>
    </row>
    <row r="198" spans="1:16" x14ac:dyDescent="0.25">
      <c r="A198" s="22">
        <v>44078</v>
      </c>
      <c r="B198" s="27" t="s">
        <v>34</v>
      </c>
      <c r="C198" s="24">
        <v>800524063</v>
      </c>
      <c r="D198" s="24" t="s">
        <v>210</v>
      </c>
      <c r="E198" s="184">
        <v>262095</v>
      </c>
      <c r="F198" s="184">
        <v>52419</v>
      </c>
      <c r="G198" s="184">
        <v>209676</v>
      </c>
      <c r="H198" s="184">
        <f>INDEX(Sheet2!E:E,MATCH(Concordance!A198,Sheet2!O:O,0))</f>
        <v>0</v>
      </c>
      <c r="I198" s="184">
        <f>INDEX(Sheet2!F:F,MATCH(Concordance!A198,Sheet2!O:O,0))</f>
        <v>174095</v>
      </c>
      <c r="J198" s="184">
        <f>INDEX(Sheet2!H:H,MATCH(A198,Sheet2!O:O,0))</f>
        <v>174095</v>
      </c>
      <c r="K198" s="184">
        <f>INDEX(Sheet2!I:I,MATCH(A198,Sheet2!O:O,0))</f>
        <v>0</v>
      </c>
      <c r="L198" s="184">
        <f>INDEX(Sheet2!J:J,MATCH(A198,Sheet2!O:O,0))</f>
        <v>53183.99</v>
      </c>
      <c r="M198" s="184">
        <f>INDEX(Sheet2!L:L,MATCH(A198,Sheet2!O:O,0))</f>
        <v>53183.99</v>
      </c>
      <c r="O198" s="184">
        <f>INDEX(Sheet3!E:E,MATCH(Concordance!A198,Sheet3!I:I,0))</f>
        <v>116503</v>
      </c>
      <c r="P198" s="184">
        <f>INDEX(Sheet3!H:H,MATCH(A198,Sheet3!I:I,0))</f>
        <v>116503</v>
      </c>
    </row>
    <row r="199" spans="1:16" x14ac:dyDescent="0.25">
      <c r="A199" s="22">
        <v>44083</v>
      </c>
      <c r="B199" s="27" t="s">
        <v>843</v>
      </c>
      <c r="C199" s="24">
        <v>193465309</v>
      </c>
      <c r="D199" s="24" t="s">
        <v>436</v>
      </c>
      <c r="E199" s="184">
        <v>375623</v>
      </c>
      <c r="F199" s="184">
        <v>75124.600000000006</v>
      </c>
      <c r="G199" s="184">
        <v>300498.40000000002</v>
      </c>
      <c r="H199" s="184">
        <f>INDEX(Sheet2!E:E,MATCH(Concordance!A199,Sheet2!O:O,0))</f>
        <v>0</v>
      </c>
      <c r="I199" s="184">
        <f>INDEX(Sheet2!F:F,MATCH(Concordance!A199,Sheet2!O:O,0))</f>
        <v>300498</v>
      </c>
      <c r="J199" s="184">
        <f>INDEX(Sheet2!H:H,MATCH(A199,Sheet2!O:O,0))</f>
        <v>300498</v>
      </c>
      <c r="K199" s="184">
        <f>INDEX(Sheet2!I:I,MATCH(A199,Sheet2!O:O,0))</f>
        <v>0</v>
      </c>
      <c r="L199" s="184">
        <f>INDEX(Sheet2!J:J,MATCH(A199,Sheet2!O:O,0))</f>
        <v>0</v>
      </c>
      <c r="M199" s="184">
        <f>INDEX(Sheet2!L:L,MATCH(A199,Sheet2!O:O,0))</f>
        <v>0</v>
      </c>
      <c r="O199" s="184">
        <f>INDEX(Sheet3!E:E,MATCH(Concordance!A199,Sheet3!I:I,0))</f>
        <v>166967</v>
      </c>
      <c r="P199" s="184">
        <f>INDEX(Sheet3!H:H,MATCH(A199,Sheet3!I:I,0))</f>
        <v>166967</v>
      </c>
    </row>
    <row r="200" spans="1:16" x14ac:dyDescent="0.25">
      <c r="A200" s="22">
        <v>44084</v>
      </c>
      <c r="B200" s="27" t="s">
        <v>844</v>
      </c>
      <c r="C200" s="24">
        <v>835820531</v>
      </c>
      <c r="D200" s="24" t="s">
        <v>573</v>
      </c>
      <c r="E200" s="184">
        <v>456140</v>
      </c>
      <c r="F200" s="184">
        <v>91228</v>
      </c>
      <c r="G200" s="184">
        <v>364912</v>
      </c>
      <c r="H200" s="184">
        <f>INDEX(Sheet2!E:E,MATCH(Concordance!A200,Sheet2!O:O,0))</f>
        <v>0</v>
      </c>
      <c r="I200" s="184">
        <f>INDEX(Sheet2!F:F,MATCH(Concordance!A200,Sheet2!O:O,0))</f>
        <v>359604</v>
      </c>
      <c r="J200" s="184">
        <f>INDEX(Sheet2!H:H,MATCH(A200,Sheet2!O:O,0))</f>
        <v>359604</v>
      </c>
      <c r="K200" s="184">
        <f>INDEX(Sheet2!I:I,MATCH(A200,Sheet2!O:O,0))</f>
        <v>0</v>
      </c>
      <c r="L200" s="184">
        <f>INDEX(Sheet2!J:J,MATCH(A200,Sheet2!O:O,0))</f>
        <v>53049.760000000002</v>
      </c>
      <c r="M200" s="184">
        <f>INDEX(Sheet2!L:L,MATCH(A200,Sheet2!O:O,0))</f>
        <v>53049.760000000002</v>
      </c>
      <c r="O200" s="184">
        <f>INDEX(Sheet3!E:E,MATCH(Concordance!A200,Sheet3!I:I,0))</f>
        <v>202758</v>
      </c>
      <c r="P200" s="184">
        <f>INDEX(Sheet3!H:H,MATCH(A200,Sheet3!I:I,0))</f>
        <v>202758</v>
      </c>
    </row>
    <row r="201" spans="1:16" x14ac:dyDescent="0.25">
      <c r="A201" s="22">
        <v>45076</v>
      </c>
      <c r="B201" s="27" t="s">
        <v>845</v>
      </c>
      <c r="C201" s="24">
        <v>100041839</v>
      </c>
      <c r="D201" s="24" t="s">
        <v>446</v>
      </c>
      <c r="E201" s="184">
        <v>638580</v>
      </c>
      <c r="F201" s="184">
        <v>127716</v>
      </c>
      <c r="G201" s="184">
        <v>510864</v>
      </c>
      <c r="H201" s="184">
        <f>INDEX(Sheet2!E:E,MATCH(Concordance!A201,Sheet2!O:O,0))</f>
        <v>50737.5</v>
      </c>
      <c r="I201" s="184">
        <f>INDEX(Sheet2!F:F,MATCH(Concordance!A201,Sheet2!O:O,0))</f>
        <v>460126.5</v>
      </c>
      <c r="J201" s="184">
        <f>INDEX(Sheet2!H:H,MATCH(A201,Sheet2!O:O,0))</f>
        <v>510864</v>
      </c>
      <c r="K201" s="184">
        <f>INDEX(Sheet2!I:I,MATCH(A201,Sheet2!O:O,0))</f>
        <v>0</v>
      </c>
      <c r="L201" s="184">
        <f>INDEX(Sheet2!J:J,MATCH(A201,Sheet2!O:O,0))</f>
        <v>127716</v>
      </c>
      <c r="M201" s="184">
        <f>INDEX(Sheet2!L:L,MATCH(A201,Sheet2!O:O,0))</f>
        <v>127716</v>
      </c>
      <c r="O201" s="184">
        <f>INDEX(Sheet3!E:E,MATCH(Concordance!A201,Sheet3!I:I,0))</f>
        <v>283854</v>
      </c>
      <c r="P201" s="184">
        <f>INDEX(Sheet3!H:H,MATCH(A201,Sheet3!I:I,0))</f>
        <v>283854</v>
      </c>
    </row>
    <row r="202" spans="1:16" x14ac:dyDescent="0.25">
      <c r="A202" s="22">
        <v>45077</v>
      </c>
      <c r="B202" s="27" t="s">
        <v>846</v>
      </c>
      <c r="C202" s="24">
        <v>97941421</v>
      </c>
      <c r="D202" s="24" t="s">
        <v>250</v>
      </c>
      <c r="E202" s="184">
        <v>1261263</v>
      </c>
      <c r="F202" s="184">
        <v>252252.6</v>
      </c>
      <c r="G202" s="184">
        <v>1009010.4</v>
      </c>
      <c r="H202" s="184">
        <f>INDEX(Sheet2!E:E,MATCH(Concordance!A202,Sheet2!O:O,0))</f>
        <v>989632.21</v>
      </c>
      <c r="I202" s="184">
        <f>INDEX(Sheet2!F:F,MATCH(Concordance!A202,Sheet2!O:O,0))</f>
        <v>0</v>
      </c>
      <c r="J202" s="184">
        <f>INDEX(Sheet2!H:H,MATCH(A202,Sheet2!O:O,0))</f>
        <v>989632.21</v>
      </c>
      <c r="K202" s="184">
        <f>INDEX(Sheet2!I:I,MATCH(A202,Sheet2!O:O,0))</f>
        <v>119365.51</v>
      </c>
      <c r="L202" s="184">
        <f>INDEX(Sheet2!J:J,MATCH(A202,Sheet2!O:O,0))</f>
        <v>118438.13</v>
      </c>
      <c r="M202" s="184">
        <f>INDEX(Sheet2!L:L,MATCH(A202,Sheet2!O:O,0))</f>
        <v>237803.64</v>
      </c>
      <c r="O202" s="184">
        <f>INDEX(Sheet3!E:E,MATCH(Concordance!A202,Sheet3!I:I,0))</f>
        <v>560642</v>
      </c>
      <c r="P202" s="184">
        <f>INDEX(Sheet3!H:H,MATCH(A202,Sheet3!I:I,0))</f>
        <v>560573</v>
      </c>
    </row>
    <row r="203" spans="1:16" x14ac:dyDescent="0.25">
      <c r="A203" s="22">
        <v>45078</v>
      </c>
      <c r="B203" s="27" t="s">
        <v>847</v>
      </c>
      <c r="C203" s="24">
        <v>125812248</v>
      </c>
      <c r="D203" s="24" t="s">
        <v>274</v>
      </c>
      <c r="E203" s="184">
        <v>415950</v>
      </c>
      <c r="F203" s="184">
        <v>83190</v>
      </c>
      <c r="G203" s="184">
        <v>332760</v>
      </c>
      <c r="H203" s="184">
        <f>INDEX(Sheet2!E:E,MATCH(Concordance!A203,Sheet2!O:O,0))</f>
        <v>332750</v>
      </c>
      <c r="I203" s="184">
        <f>INDEX(Sheet2!F:F,MATCH(Concordance!A203,Sheet2!O:O,0))</f>
        <v>0</v>
      </c>
      <c r="J203" s="184">
        <f>INDEX(Sheet2!H:H,MATCH(A203,Sheet2!O:O,0))</f>
        <v>332750</v>
      </c>
      <c r="K203" s="184">
        <f>INDEX(Sheet2!I:I,MATCH(A203,Sheet2!O:O,0))</f>
        <v>83200</v>
      </c>
      <c r="L203" s="184">
        <f>INDEX(Sheet2!J:J,MATCH(A203,Sheet2!O:O,0))</f>
        <v>0</v>
      </c>
      <c r="M203" s="184">
        <f>INDEX(Sheet2!L:L,MATCH(A203,Sheet2!O:O,0))</f>
        <v>83200</v>
      </c>
      <c r="O203" s="184">
        <f>INDEX(Sheet3!E:E,MATCH(Concordance!A203,Sheet3!I:I,0))</f>
        <v>184893</v>
      </c>
      <c r="P203" s="184">
        <f>INDEX(Sheet3!H:H,MATCH(A203,Sheet3!I:I,0))</f>
        <v>184893</v>
      </c>
    </row>
    <row r="204" spans="1:16" x14ac:dyDescent="0.25">
      <c r="A204" s="22">
        <v>46128</v>
      </c>
      <c r="B204" s="27" t="s">
        <v>848</v>
      </c>
      <c r="C204" s="24">
        <v>100041334</v>
      </c>
      <c r="D204" s="24" t="s">
        <v>316</v>
      </c>
      <c r="E204" s="184">
        <v>992201</v>
      </c>
      <c r="F204" s="184">
        <v>198440.2</v>
      </c>
      <c r="G204" s="184">
        <v>793760.8</v>
      </c>
      <c r="H204" s="184">
        <f>INDEX(Sheet2!E:E,MATCH(Concordance!A204,Sheet2!O:O,0))</f>
        <v>38086.5</v>
      </c>
      <c r="I204" s="184">
        <f>INDEX(Sheet2!F:F,MATCH(Concordance!A204,Sheet2!O:O,0))</f>
        <v>683288.73</v>
      </c>
      <c r="J204" s="184">
        <f>INDEX(Sheet2!H:H,MATCH(A204,Sheet2!O:O,0))</f>
        <v>721375.23</v>
      </c>
      <c r="K204" s="184">
        <f>INDEX(Sheet2!I:I,MATCH(A204,Sheet2!O:O,0))</f>
        <v>126054.63</v>
      </c>
      <c r="L204" s="184">
        <f>INDEX(Sheet2!J:J,MATCH(A204,Sheet2!O:O,0))</f>
        <v>72385.569999999992</v>
      </c>
      <c r="M204" s="184">
        <f>INDEX(Sheet2!L:L,MATCH(A204,Sheet2!O:O,0))</f>
        <v>198440.2</v>
      </c>
      <c r="O204" s="184">
        <f>INDEX(Sheet3!E:E,MATCH(Concordance!A204,Sheet3!I:I,0))</f>
        <v>441041</v>
      </c>
      <c r="P204" s="184">
        <f>INDEX(Sheet3!H:H,MATCH(A204,Sheet3!I:I,0))</f>
        <v>440987</v>
      </c>
    </row>
    <row r="205" spans="1:16" x14ac:dyDescent="0.25">
      <c r="A205" s="22">
        <v>46130</v>
      </c>
      <c r="B205" s="27" t="s">
        <v>849</v>
      </c>
      <c r="C205" s="24">
        <v>184633451</v>
      </c>
      <c r="D205" s="24" t="s">
        <v>438</v>
      </c>
      <c r="E205" s="184">
        <v>5211506</v>
      </c>
      <c r="F205" s="184">
        <v>1042301.2000000001</v>
      </c>
      <c r="G205" s="184">
        <v>4169204.8000000003</v>
      </c>
      <c r="H205" s="184">
        <f>INDEX(Sheet2!E:E,MATCH(Concordance!A205,Sheet2!O:O,0))</f>
        <v>0</v>
      </c>
      <c r="I205" s="184">
        <f>INDEX(Sheet2!F:F,MATCH(Concordance!A205,Sheet2!O:O,0))</f>
        <v>3036206</v>
      </c>
      <c r="J205" s="184">
        <f>INDEX(Sheet2!H:H,MATCH(A205,Sheet2!O:O,0))</f>
        <v>3036206</v>
      </c>
      <c r="K205" s="184">
        <f>INDEX(Sheet2!I:I,MATCH(A205,Sheet2!O:O,0))</f>
        <v>0</v>
      </c>
      <c r="L205" s="184">
        <f>INDEX(Sheet2!J:J,MATCH(A205,Sheet2!O:O,0))</f>
        <v>552672</v>
      </c>
      <c r="M205" s="184">
        <f>INDEX(Sheet2!L:L,MATCH(A205,Sheet2!O:O,0))</f>
        <v>552672</v>
      </c>
      <c r="O205" s="184">
        <f>INDEX(Sheet3!E:E,MATCH(Concordance!A205,Sheet3!I:I,0))</f>
        <v>2316556</v>
      </c>
      <c r="P205" s="184">
        <f>INDEX(Sheet3!H:H,MATCH(A205,Sheet3!I:I,0))</f>
        <v>2316272</v>
      </c>
    </row>
    <row r="206" spans="1:16" x14ac:dyDescent="0.25">
      <c r="A206" s="22">
        <v>46131</v>
      </c>
      <c r="B206" s="27" t="s">
        <v>850</v>
      </c>
      <c r="C206" s="24">
        <v>130482107</v>
      </c>
      <c r="D206" s="24" t="s">
        <v>654</v>
      </c>
      <c r="E206" s="184">
        <v>3429489</v>
      </c>
      <c r="F206" s="184">
        <v>685897.8</v>
      </c>
      <c r="G206" s="184">
        <v>2743591.2</v>
      </c>
      <c r="H206" s="184">
        <f>INDEX(Sheet2!E:E,MATCH(Concordance!A206,Sheet2!O:O,0))</f>
        <v>602847.07999999996</v>
      </c>
      <c r="I206" s="184">
        <f>INDEX(Sheet2!F:F,MATCH(Concordance!A206,Sheet2!O:O,0))</f>
        <v>117804.52</v>
      </c>
      <c r="J206" s="184">
        <f>INDEX(Sheet2!H:H,MATCH(A206,Sheet2!O:O,0))</f>
        <v>720651.6</v>
      </c>
      <c r="K206" s="184">
        <f>INDEX(Sheet2!I:I,MATCH(A206,Sheet2!O:O,0))</f>
        <v>0</v>
      </c>
      <c r="L206" s="184">
        <f>INDEX(Sheet2!J:J,MATCH(A206,Sheet2!O:O,0))</f>
        <v>327058.77</v>
      </c>
      <c r="M206" s="184">
        <f>INDEX(Sheet2!L:L,MATCH(A206,Sheet2!O:O,0))</f>
        <v>327058.77</v>
      </c>
      <c r="O206" s="184">
        <f>INDEX(Sheet3!E:E,MATCH(Concordance!A206,Sheet3!I:I,0))</f>
        <v>1524435</v>
      </c>
      <c r="P206" s="184">
        <f>INDEX(Sheet3!H:H,MATCH(A206,Sheet3!I:I,0))</f>
        <v>1524435</v>
      </c>
    </row>
    <row r="207" spans="1:16" x14ac:dyDescent="0.25">
      <c r="A207" s="22">
        <v>46132</v>
      </c>
      <c r="B207" s="27" t="s">
        <v>82</v>
      </c>
      <c r="C207" s="24">
        <v>829471130</v>
      </c>
      <c r="D207" s="24" t="s">
        <v>529</v>
      </c>
      <c r="E207" s="184">
        <v>1886217</v>
      </c>
      <c r="F207" s="184">
        <v>377243.4</v>
      </c>
      <c r="G207" s="184">
        <v>1508973.6</v>
      </c>
      <c r="H207" s="184">
        <f>INDEX(Sheet2!E:E,MATCH(Concordance!A207,Sheet2!O:O,0))</f>
        <v>306283.89</v>
      </c>
      <c r="I207" s="184">
        <f>INDEX(Sheet2!F:F,MATCH(Concordance!A207,Sheet2!O:O,0))</f>
        <v>610819.82999999996</v>
      </c>
      <c r="J207" s="184">
        <f>INDEX(Sheet2!H:H,MATCH(A207,Sheet2!O:O,0))</f>
        <v>917103.72</v>
      </c>
      <c r="K207" s="184">
        <f>INDEX(Sheet2!I:I,MATCH(A207,Sheet2!O:O,0))</f>
        <v>0</v>
      </c>
      <c r="L207" s="184">
        <f>INDEX(Sheet2!J:J,MATCH(A207,Sheet2!O:O,0))</f>
        <v>388334.83</v>
      </c>
      <c r="M207" s="184">
        <f>INDEX(Sheet2!L:L,MATCH(A207,Sheet2!O:O,0))</f>
        <v>388334.83</v>
      </c>
      <c r="O207" s="184">
        <f>INDEX(Sheet3!E:E,MATCH(Concordance!A207,Sheet3!I:I,0))</f>
        <v>838438</v>
      </c>
      <c r="P207" s="184">
        <f>INDEX(Sheet3!H:H,MATCH(A207,Sheet3!I:I,0))</f>
        <v>838438</v>
      </c>
    </row>
    <row r="208" spans="1:16" x14ac:dyDescent="0.25">
      <c r="A208" s="22">
        <v>46134</v>
      </c>
      <c r="B208" s="27" t="s">
        <v>851</v>
      </c>
      <c r="C208" s="24">
        <v>39448519</v>
      </c>
      <c r="D208" s="24" t="s">
        <v>646</v>
      </c>
      <c r="E208" s="184">
        <v>8462709</v>
      </c>
      <c r="F208" s="184">
        <v>1692541.8</v>
      </c>
      <c r="G208" s="184">
        <v>6770167.2000000002</v>
      </c>
      <c r="H208" s="184">
        <f>INDEX(Sheet2!E:E,MATCH(Concordance!A208,Sheet2!O:O,0))</f>
        <v>1493989.26</v>
      </c>
      <c r="I208" s="184">
        <f>INDEX(Sheet2!F:F,MATCH(Concordance!A208,Sheet2!O:O,0))</f>
        <v>4643460.37</v>
      </c>
      <c r="J208" s="184">
        <f>INDEX(Sheet2!H:H,MATCH(A208,Sheet2!O:O,0))</f>
        <v>6137449.6299999999</v>
      </c>
      <c r="K208" s="184">
        <f>INDEX(Sheet2!I:I,MATCH(A208,Sheet2!O:O,0))</f>
        <v>1012023.66</v>
      </c>
      <c r="L208" s="184">
        <f>INDEX(Sheet2!J:J,MATCH(A208,Sheet2!O:O,0))</f>
        <v>915838.26</v>
      </c>
      <c r="M208" s="184">
        <f>INDEX(Sheet2!L:L,MATCH(A208,Sheet2!O:O,0))</f>
        <v>1927861.92</v>
      </c>
      <c r="O208" s="184">
        <f>INDEX(Sheet3!E:E,MATCH(Concordance!A208,Sheet3!I:I,0))</f>
        <v>3761741</v>
      </c>
      <c r="P208" s="184">
        <f>INDEX(Sheet3!H:H,MATCH(A208,Sheet3!I:I,0))</f>
        <v>3761741</v>
      </c>
    </row>
    <row r="209" spans="1:16" x14ac:dyDescent="0.25">
      <c r="A209" s="22">
        <v>46135</v>
      </c>
      <c r="B209" s="27" t="s">
        <v>852</v>
      </c>
      <c r="C209" s="24">
        <v>876254025</v>
      </c>
      <c r="D209" s="24" t="s">
        <v>275</v>
      </c>
      <c r="E209" s="184">
        <v>779618</v>
      </c>
      <c r="F209" s="184">
        <v>155923.6</v>
      </c>
      <c r="G209" s="184">
        <v>623694.4</v>
      </c>
      <c r="H209" s="184">
        <f>INDEX(Sheet2!E:E,MATCH(Concordance!A209,Sheet2!O:O,0))</f>
        <v>614928.23</v>
      </c>
      <c r="I209" s="184">
        <f>INDEX(Sheet2!F:F,MATCH(Concordance!A209,Sheet2!O:O,0))</f>
        <v>0</v>
      </c>
      <c r="J209" s="184">
        <f>INDEX(Sheet2!H:H,MATCH(A209,Sheet2!O:O,0))</f>
        <v>614928.23</v>
      </c>
      <c r="K209" s="184">
        <f>INDEX(Sheet2!I:I,MATCH(A209,Sheet2!O:O,0))</f>
        <v>87423.17</v>
      </c>
      <c r="L209" s="184">
        <f>INDEX(Sheet2!J:J,MATCH(A209,Sheet2!O:O,0))</f>
        <v>37618.83</v>
      </c>
      <c r="M209" s="184">
        <f>INDEX(Sheet2!L:L,MATCH(A209,Sheet2!O:O,0))</f>
        <v>125042</v>
      </c>
      <c r="O209" s="184">
        <f>INDEX(Sheet3!E:E,MATCH(Concordance!A209,Sheet3!I:I,0))</f>
        <v>346546</v>
      </c>
      <c r="P209" s="184">
        <f>INDEX(Sheet3!H:H,MATCH(A209,Sheet3!I:I,0))</f>
        <v>346504</v>
      </c>
    </row>
    <row r="210" spans="1:16" x14ac:dyDescent="0.25">
      <c r="A210" s="22">
        <v>46137</v>
      </c>
      <c r="B210" s="27" t="s">
        <v>853</v>
      </c>
      <c r="C210" s="24">
        <v>21507892</v>
      </c>
      <c r="D210" s="24" t="s">
        <v>333</v>
      </c>
      <c r="E210" s="184">
        <v>950512</v>
      </c>
      <c r="F210" s="184">
        <v>190102.40000000002</v>
      </c>
      <c r="G210" s="184">
        <v>760409.60000000009</v>
      </c>
      <c r="H210" s="184">
        <f>INDEX(Sheet2!E:E,MATCH(Concordance!A210,Sheet2!O:O,0))</f>
        <v>0</v>
      </c>
      <c r="I210" s="184">
        <f>INDEX(Sheet2!F:F,MATCH(Concordance!A210,Sheet2!O:O,0))</f>
        <v>0</v>
      </c>
      <c r="J210" s="184">
        <f>INDEX(Sheet2!H:H,MATCH(A210,Sheet2!O:O,0))</f>
        <v>0</v>
      </c>
      <c r="K210" s="184">
        <f>INDEX(Sheet2!I:I,MATCH(A210,Sheet2!O:O,0))</f>
        <v>137364.51999999999</v>
      </c>
      <c r="L210" s="184">
        <f>INDEX(Sheet2!J:J,MATCH(A210,Sheet2!O:O,0))</f>
        <v>135557.70000000001</v>
      </c>
      <c r="M210" s="184">
        <f>INDEX(Sheet2!L:L,MATCH(A210,Sheet2!O:O,0))</f>
        <v>272922.21999999997</v>
      </c>
      <c r="O210" s="184">
        <f>INDEX(Sheet3!E:E,MATCH(Concordance!A210,Sheet3!I:I,0))</f>
        <v>422510</v>
      </c>
      <c r="P210" s="184">
        <f>INDEX(Sheet3!H:H,MATCH(A210,Sheet3!I:I,0))</f>
        <v>422510</v>
      </c>
    </row>
    <row r="211" spans="1:16" x14ac:dyDescent="0.25">
      <c r="A211" s="22">
        <v>46140</v>
      </c>
      <c r="B211" s="27" t="s">
        <v>854</v>
      </c>
      <c r="C211" s="24">
        <v>193294428</v>
      </c>
      <c r="D211" s="24" t="s">
        <v>248</v>
      </c>
      <c r="E211" s="184">
        <v>1426626</v>
      </c>
      <c r="F211" s="184">
        <v>285325.2</v>
      </c>
      <c r="G211" s="184">
        <v>1141300.8</v>
      </c>
      <c r="H211" s="184">
        <f>INDEX(Sheet2!E:E,MATCH(Concordance!A211,Sheet2!O:O,0))</f>
        <v>400000</v>
      </c>
      <c r="I211" s="184">
        <f>INDEX(Sheet2!F:F,MATCH(Concordance!A211,Sheet2!O:O,0))</f>
        <v>400000</v>
      </c>
      <c r="J211" s="184">
        <f>INDEX(Sheet2!H:H,MATCH(A211,Sheet2!O:O,0))</f>
        <v>800000</v>
      </c>
      <c r="K211" s="184">
        <f>INDEX(Sheet2!I:I,MATCH(A211,Sheet2!O:O,0))</f>
        <v>133053.07</v>
      </c>
      <c r="L211" s="184">
        <f>INDEX(Sheet2!J:J,MATCH(A211,Sheet2!O:O,0))</f>
        <v>158301.88</v>
      </c>
      <c r="M211" s="184">
        <f>INDEX(Sheet2!L:L,MATCH(A211,Sheet2!O:O,0))</f>
        <v>291354.95</v>
      </c>
      <c r="O211" s="184">
        <f>INDEX(Sheet3!E:E,MATCH(Concordance!A211,Sheet3!I:I,0))</f>
        <v>634147</v>
      </c>
      <c r="P211" s="184">
        <f>INDEX(Sheet3!H:H,MATCH(A211,Sheet3!I:I,0))</f>
        <v>634147</v>
      </c>
    </row>
    <row r="212" spans="1:16" x14ac:dyDescent="0.25">
      <c r="A212" s="22">
        <v>47060</v>
      </c>
      <c r="B212" s="27" t="s">
        <v>855</v>
      </c>
      <c r="C212" s="24">
        <v>175632082</v>
      </c>
      <c r="D212" s="24" t="s">
        <v>574</v>
      </c>
      <c r="E212" s="184">
        <v>1321519</v>
      </c>
      <c r="F212" s="184">
        <v>264303.8</v>
      </c>
      <c r="G212" s="184">
        <v>1057215.2</v>
      </c>
      <c r="H212" s="184">
        <f>INDEX(Sheet2!E:E,MATCH(Concordance!A212,Sheet2!O:O,0))</f>
        <v>112689.68</v>
      </c>
      <c r="I212" s="184">
        <f>INDEX(Sheet2!F:F,MATCH(Concordance!A212,Sheet2!O:O,0))</f>
        <v>688924.48</v>
      </c>
      <c r="J212" s="184">
        <f>INDEX(Sheet2!H:H,MATCH(A212,Sheet2!O:O,0))</f>
        <v>801614.15999999992</v>
      </c>
      <c r="K212" s="184">
        <f>INDEX(Sheet2!I:I,MATCH(A212,Sheet2!O:O,0))</f>
        <v>0</v>
      </c>
      <c r="L212" s="184">
        <f>INDEX(Sheet2!J:J,MATCH(A212,Sheet2!O:O,0))</f>
        <v>402181.58</v>
      </c>
      <c r="M212" s="184">
        <f>INDEX(Sheet2!L:L,MATCH(A212,Sheet2!O:O,0))</f>
        <v>402181.58</v>
      </c>
      <c r="O212" s="184">
        <f>INDEX(Sheet3!E:E,MATCH(Concordance!A212,Sheet3!I:I,0))</f>
        <v>587426</v>
      </c>
      <c r="P212" s="184">
        <f>INDEX(Sheet3!H:H,MATCH(A212,Sheet3!I:I,0))</f>
        <v>587426</v>
      </c>
    </row>
    <row r="213" spans="1:16" x14ac:dyDescent="0.25">
      <c r="A213" s="22">
        <v>47062</v>
      </c>
      <c r="B213" s="27" t="s">
        <v>856</v>
      </c>
      <c r="C213" s="24">
        <v>25108499</v>
      </c>
      <c r="D213" s="24" t="s">
        <v>122</v>
      </c>
      <c r="E213" s="184">
        <v>3331320</v>
      </c>
      <c r="F213" s="184">
        <v>666264</v>
      </c>
      <c r="G213" s="184">
        <v>2665056</v>
      </c>
      <c r="H213" s="184">
        <f>INDEX(Sheet2!E:E,MATCH(Concordance!A213,Sheet2!O:O,0))</f>
        <v>0</v>
      </c>
      <c r="I213" s="184">
        <f>INDEX(Sheet2!F:F,MATCH(Concordance!A213,Sheet2!O:O,0))</f>
        <v>980133.98</v>
      </c>
      <c r="J213" s="184">
        <f>INDEX(Sheet2!H:H,MATCH(A213,Sheet2!O:O,0))</f>
        <v>980133.98</v>
      </c>
      <c r="K213" s="184">
        <f>INDEX(Sheet2!I:I,MATCH(A213,Sheet2!O:O,0))</f>
        <v>0</v>
      </c>
      <c r="L213" s="184">
        <f>INDEX(Sheet2!J:J,MATCH(A213,Sheet2!O:O,0))</f>
        <v>46547.65</v>
      </c>
      <c r="M213" s="184">
        <f>INDEX(Sheet2!L:L,MATCH(A213,Sheet2!O:O,0))</f>
        <v>46547.65</v>
      </c>
      <c r="O213" s="184">
        <f>INDEX(Sheet3!E:E,MATCH(Concordance!A213,Sheet3!I:I,0))</f>
        <v>1480798</v>
      </c>
      <c r="P213" s="184">
        <f>INDEX(Sheet3!H:H,MATCH(A213,Sheet3!I:I,0))</f>
        <v>1480798</v>
      </c>
    </row>
    <row r="214" spans="1:16" x14ac:dyDescent="0.25">
      <c r="A214" s="22">
        <v>47064</v>
      </c>
      <c r="B214" s="27" t="s">
        <v>857</v>
      </c>
      <c r="C214" s="24">
        <v>932941420</v>
      </c>
      <c r="D214" s="24" t="s">
        <v>136</v>
      </c>
      <c r="E214" s="184">
        <v>359257</v>
      </c>
      <c r="F214" s="184">
        <v>71851.400000000009</v>
      </c>
      <c r="G214" s="184">
        <v>287405.60000000003</v>
      </c>
      <c r="H214" s="184">
        <f>INDEX(Sheet2!E:E,MATCH(Concordance!A214,Sheet2!O:O,0))</f>
        <v>0</v>
      </c>
      <c r="I214" s="184">
        <f>INDEX(Sheet2!F:F,MATCH(Concordance!A214,Sheet2!O:O,0))</f>
        <v>269544.32000000001</v>
      </c>
      <c r="J214" s="184">
        <f>INDEX(Sheet2!H:H,MATCH(A214,Sheet2!O:O,0))</f>
        <v>269544.32000000001</v>
      </c>
      <c r="K214" s="184">
        <f>INDEX(Sheet2!I:I,MATCH(A214,Sheet2!O:O,0))</f>
        <v>65163.39</v>
      </c>
      <c r="L214" s="184">
        <f>INDEX(Sheet2!J:J,MATCH(A214,Sheet2!O:O,0))</f>
        <v>15337.85</v>
      </c>
      <c r="M214" s="184">
        <f>INDEX(Sheet2!L:L,MATCH(A214,Sheet2!O:O,0))</f>
        <v>80501.240000000005</v>
      </c>
      <c r="O214" s="184">
        <f>INDEX(Sheet3!E:E,MATCH(Concordance!A214,Sheet3!I:I,0))</f>
        <v>159693</v>
      </c>
      <c r="P214" s="184">
        <f>INDEX(Sheet3!H:H,MATCH(A214,Sheet3!I:I,0))</f>
        <v>159693</v>
      </c>
    </row>
    <row r="215" spans="1:16" x14ac:dyDescent="0.25">
      <c r="A215" s="22">
        <v>47065</v>
      </c>
      <c r="B215" s="27" t="s">
        <v>858</v>
      </c>
      <c r="C215" s="24">
        <v>193293917</v>
      </c>
      <c r="D215" s="24" t="s">
        <v>323</v>
      </c>
      <c r="E215" s="184">
        <v>1140298</v>
      </c>
      <c r="F215" s="184">
        <v>228059.6</v>
      </c>
      <c r="G215" s="184">
        <v>912238.4</v>
      </c>
      <c r="H215" s="184">
        <f>INDEX(Sheet2!E:E,MATCH(Concordance!A215,Sheet2!O:O,0))</f>
        <v>0</v>
      </c>
      <c r="I215" s="184">
        <f>INDEX(Sheet2!F:F,MATCH(Concordance!A215,Sheet2!O:O,0))</f>
        <v>456119.2</v>
      </c>
      <c r="J215" s="184">
        <f>INDEX(Sheet2!H:H,MATCH(A215,Sheet2!O:O,0))</f>
        <v>456119.2</v>
      </c>
      <c r="K215" s="184">
        <f>INDEX(Sheet2!I:I,MATCH(A215,Sheet2!O:O,0))</f>
        <v>90448.62</v>
      </c>
      <c r="L215" s="184">
        <f>INDEX(Sheet2!J:J,MATCH(A215,Sheet2!O:O,0))</f>
        <v>137610.98000000001</v>
      </c>
      <c r="M215" s="184">
        <f>INDEX(Sheet2!L:L,MATCH(A215,Sheet2!O:O,0))</f>
        <v>228059.6</v>
      </c>
      <c r="O215" s="184">
        <f>INDEX(Sheet3!E:E,MATCH(Concordance!A215,Sheet3!I:I,0))</f>
        <v>506871</v>
      </c>
      <c r="P215" s="184">
        <f>INDEX(Sheet3!H:H,MATCH(A215,Sheet3!I:I,0))</f>
        <v>506871</v>
      </c>
    </row>
    <row r="216" spans="1:16" x14ac:dyDescent="0.25">
      <c r="A216" s="22">
        <v>48066</v>
      </c>
      <c r="B216" s="27" t="s">
        <v>859</v>
      </c>
      <c r="C216" s="24">
        <v>67949750</v>
      </c>
      <c r="D216" s="24" t="s">
        <v>255</v>
      </c>
      <c r="E216" s="184">
        <v>8062482</v>
      </c>
      <c r="F216" s="184">
        <v>1612496.4000000001</v>
      </c>
      <c r="G216" s="184">
        <v>6449985.6000000006</v>
      </c>
      <c r="H216" s="184">
        <f>INDEX(Sheet2!E:E,MATCH(Concordance!A216,Sheet2!O:O,0))</f>
        <v>0</v>
      </c>
      <c r="I216" s="184">
        <f>INDEX(Sheet2!F:F,MATCH(Concordance!A216,Sheet2!O:O,0))</f>
        <v>3211036.96</v>
      </c>
      <c r="J216" s="184">
        <f>INDEX(Sheet2!H:H,MATCH(A216,Sheet2!O:O,0))</f>
        <v>3211036.96</v>
      </c>
      <c r="K216" s="184">
        <f>INDEX(Sheet2!I:I,MATCH(A216,Sheet2!O:O,0))</f>
        <v>160919.75</v>
      </c>
      <c r="L216" s="184">
        <f>INDEX(Sheet2!J:J,MATCH(A216,Sheet2!O:O,0))</f>
        <v>615036.56999999995</v>
      </c>
      <c r="M216" s="184">
        <f>INDEX(Sheet2!L:L,MATCH(A216,Sheet2!O:O,0))</f>
        <v>775956.32</v>
      </c>
      <c r="O216" s="184">
        <f>INDEX(Sheet3!E:E,MATCH(Concordance!A216,Sheet3!I:I,0))</f>
        <v>3583837</v>
      </c>
      <c r="P216" s="184">
        <f>INDEX(Sheet3!H:H,MATCH(A216,Sheet3!I:I,0))</f>
        <v>3583397</v>
      </c>
    </row>
    <row r="217" spans="1:16" x14ac:dyDescent="0.25">
      <c r="A217" s="22">
        <v>48068</v>
      </c>
      <c r="B217" s="27" t="s">
        <v>860</v>
      </c>
      <c r="C217" s="24">
        <v>86047743</v>
      </c>
      <c r="D217" s="24" t="s">
        <v>146</v>
      </c>
      <c r="E217" s="184">
        <v>11630262</v>
      </c>
      <c r="F217" s="184">
        <v>2326052.4</v>
      </c>
      <c r="G217" s="184">
        <v>9304209.5999999996</v>
      </c>
      <c r="H217" s="184">
        <f>INDEX(Sheet2!E:E,MATCH(Concordance!A217,Sheet2!O:O,0))</f>
        <v>3202959.68</v>
      </c>
      <c r="I217" s="184">
        <f>INDEX(Sheet2!F:F,MATCH(Concordance!A217,Sheet2!O:O,0))</f>
        <v>0</v>
      </c>
      <c r="J217" s="184">
        <f>INDEX(Sheet2!H:H,MATCH(A217,Sheet2!O:O,0))</f>
        <v>3202959.68</v>
      </c>
      <c r="K217" s="184">
        <f>INDEX(Sheet2!I:I,MATCH(A217,Sheet2!O:O,0))</f>
        <v>1073183.3999999999</v>
      </c>
      <c r="L217" s="184">
        <f>INDEX(Sheet2!J:J,MATCH(A217,Sheet2!O:O,0))</f>
        <v>3256731.7</v>
      </c>
      <c r="M217" s="184">
        <f>INDEX(Sheet2!L:L,MATCH(A217,Sheet2!O:O,0))</f>
        <v>4329915.0999999996</v>
      </c>
      <c r="O217" s="184">
        <f>INDEX(Sheet3!E:E,MATCH(Concordance!A217,Sheet3!I:I,0))</f>
        <v>5169743</v>
      </c>
      <c r="P217" s="184">
        <f>INDEX(Sheet3!H:H,MATCH(A217,Sheet3!I:I,0))</f>
        <v>5169109</v>
      </c>
    </row>
    <row r="218" spans="1:16" x14ac:dyDescent="0.25">
      <c r="A218" s="22">
        <v>48069</v>
      </c>
      <c r="B218" s="27" t="s">
        <v>861</v>
      </c>
      <c r="C218" s="24">
        <v>93921302</v>
      </c>
      <c r="D218" s="24" t="s">
        <v>278</v>
      </c>
      <c r="E218" s="184">
        <v>2286641</v>
      </c>
      <c r="F218" s="184">
        <v>457328.2</v>
      </c>
      <c r="G218" s="184">
        <v>1829312.8</v>
      </c>
      <c r="H218" s="184">
        <f>INDEX(Sheet2!E:E,MATCH(Concordance!A218,Sheet2!O:O,0))</f>
        <v>103310.21</v>
      </c>
      <c r="I218" s="184">
        <f>INDEX(Sheet2!F:F,MATCH(Concordance!A218,Sheet2!O:O,0))</f>
        <v>712580.18</v>
      </c>
      <c r="J218" s="184">
        <f>INDEX(Sheet2!H:H,MATCH(A218,Sheet2!O:O,0))</f>
        <v>815890.39</v>
      </c>
      <c r="K218" s="184">
        <f>INDEX(Sheet2!I:I,MATCH(A218,Sheet2!O:O,0))</f>
        <v>399884.24</v>
      </c>
      <c r="L218" s="184">
        <f>INDEX(Sheet2!J:J,MATCH(A218,Sheet2!O:O,0))</f>
        <v>75000</v>
      </c>
      <c r="M218" s="184">
        <f>INDEX(Sheet2!L:L,MATCH(A218,Sheet2!O:O,0))</f>
        <v>474884.24</v>
      </c>
      <c r="O218" s="184">
        <f>INDEX(Sheet3!E:E,MATCH(Concordance!A218,Sheet3!I:I,0))</f>
        <v>1016430</v>
      </c>
      <c r="P218" s="184">
        <f>INDEX(Sheet3!H:H,MATCH(A218,Sheet3!I:I,0))</f>
        <v>1016430</v>
      </c>
    </row>
    <row r="219" spans="1:16" x14ac:dyDescent="0.25">
      <c r="A219" s="22">
        <v>48070</v>
      </c>
      <c r="B219" s="27" t="s">
        <v>862</v>
      </c>
      <c r="C219" s="24">
        <v>780571910</v>
      </c>
      <c r="D219" s="24" t="s">
        <v>476</v>
      </c>
      <c r="E219" s="184">
        <v>2453843</v>
      </c>
      <c r="F219" s="184">
        <v>490768.60000000003</v>
      </c>
      <c r="G219" s="184">
        <v>1963074.4000000001</v>
      </c>
      <c r="H219" s="184">
        <f>INDEX(Sheet2!E:E,MATCH(Concordance!A219,Sheet2!O:O,0))</f>
        <v>1963074.4</v>
      </c>
      <c r="I219" s="184">
        <f>INDEX(Sheet2!F:F,MATCH(Concordance!A219,Sheet2!O:O,0))</f>
        <v>0</v>
      </c>
      <c r="J219" s="184">
        <f>INDEX(Sheet2!H:H,MATCH(A219,Sheet2!O:O,0))</f>
        <v>1963074.4</v>
      </c>
      <c r="K219" s="184">
        <f>INDEX(Sheet2!I:I,MATCH(A219,Sheet2!O:O,0))</f>
        <v>62271.58</v>
      </c>
      <c r="L219" s="184">
        <f>INDEX(Sheet2!J:J,MATCH(A219,Sheet2!O:O,0))</f>
        <v>265995.67</v>
      </c>
      <c r="M219" s="184">
        <f>INDEX(Sheet2!L:L,MATCH(A219,Sheet2!O:O,0))</f>
        <v>328267.25</v>
      </c>
      <c r="O219" s="184">
        <f>INDEX(Sheet3!E:E,MATCH(Concordance!A219,Sheet3!I:I,0))</f>
        <v>1090752</v>
      </c>
      <c r="P219" s="184">
        <f>INDEX(Sheet3!H:H,MATCH(A219,Sheet3!I:I,0))</f>
        <v>1090752</v>
      </c>
    </row>
    <row r="220" spans="1:16" x14ac:dyDescent="0.25">
      <c r="A220" s="22">
        <v>48071</v>
      </c>
      <c r="B220" s="27" t="s">
        <v>863</v>
      </c>
      <c r="C220" s="24">
        <v>80693591</v>
      </c>
      <c r="D220" s="24" t="s">
        <v>369</v>
      </c>
      <c r="E220" s="184">
        <v>10204710</v>
      </c>
      <c r="F220" s="184">
        <v>2040942</v>
      </c>
      <c r="G220" s="184">
        <v>8163768</v>
      </c>
      <c r="H220" s="184">
        <f>INDEX(Sheet2!E:E,MATCH(Concordance!A220,Sheet2!O:O,0))</f>
        <v>0</v>
      </c>
      <c r="I220" s="184">
        <f>INDEX(Sheet2!F:F,MATCH(Concordance!A220,Sheet2!O:O,0))</f>
        <v>7516878.4000000004</v>
      </c>
      <c r="J220" s="184">
        <f>INDEX(Sheet2!H:H,MATCH(A220,Sheet2!O:O,0))</f>
        <v>7516878.4000000004</v>
      </c>
      <c r="K220" s="184">
        <f>INDEX(Sheet2!I:I,MATCH(A220,Sheet2!O:O,0))</f>
        <v>680855.88</v>
      </c>
      <c r="L220" s="184">
        <f>INDEX(Sheet2!J:J,MATCH(A220,Sheet2!O:O,0))</f>
        <v>790730.13</v>
      </c>
      <c r="M220" s="184">
        <f>INDEX(Sheet2!L:L,MATCH(A220,Sheet2!O:O,0))</f>
        <v>1471586.01</v>
      </c>
      <c r="O220" s="184">
        <f>INDEX(Sheet3!E:E,MATCH(Concordance!A220,Sheet3!I:I,0))</f>
        <v>4536074</v>
      </c>
      <c r="P220" s="184">
        <f>INDEX(Sheet3!H:H,MATCH(A220,Sheet3!I:I,0))</f>
        <v>4536074</v>
      </c>
    </row>
    <row r="221" spans="1:16" x14ac:dyDescent="0.25">
      <c r="A221" s="22">
        <v>48072</v>
      </c>
      <c r="B221" s="27" t="s">
        <v>864</v>
      </c>
      <c r="C221" s="24">
        <v>67947507</v>
      </c>
      <c r="D221" s="24" t="s">
        <v>304</v>
      </c>
      <c r="E221" s="184">
        <v>27208747</v>
      </c>
      <c r="F221" s="184">
        <v>5441749.4000000004</v>
      </c>
      <c r="G221" s="184">
        <v>21766997.600000001</v>
      </c>
      <c r="H221" s="184">
        <f>INDEX(Sheet2!E:E,MATCH(Concordance!A221,Sheet2!O:O,0))</f>
        <v>13929810.859999999</v>
      </c>
      <c r="I221" s="184">
        <f>INDEX(Sheet2!F:F,MATCH(Concordance!A221,Sheet2!O:O,0))</f>
        <v>2062577.59</v>
      </c>
      <c r="J221" s="184">
        <f>INDEX(Sheet2!H:H,MATCH(A221,Sheet2!O:O,0))</f>
        <v>15992388.449999999</v>
      </c>
      <c r="K221" s="184">
        <f>INDEX(Sheet2!I:I,MATCH(A221,Sheet2!O:O,0))</f>
        <v>1573095.92</v>
      </c>
      <c r="L221" s="184">
        <f>INDEX(Sheet2!J:J,MATCH(A221,Sheet2!O:O,0))</f>
        <v>1806075.21</v>
      </c>
      <c r="M221" s="184">
        <f>INDEX(Sheet2!L:L,MATCH(A221,Sheet2!O:O,0))</f>
        <v>3379171.13</v>
      </c>
      <c r="O221" s="184">
        <f>INDEX(Sheet3!E:E,MATCH(Concordance!A221,Sheet3!I:I,0))</f>
        <v>12094502</v>
      </c>
      <c r="P221" s="184">
        <f>INDEX(Sheet3!H:H,MATCH(A221,Sheet3!I:I,0))</f>
        <v>12094502</v>
      </c>
    </row>
    <row r="222" spans="1:16" x14ac:dyDescent="0.25">
      <c r="A222" s="22">
        <v>48073</v>
      </c>
      <c r="B222" s="27" t="s">
        <v>865</v>
      </c>
      <c r="C222" s="24">
        <v>150952505</v>
      </c>
      <c r="D222" s="24" t="s">
        <v>524</v>
      </c>
      <c r="E222" s="184">
        <v>18689058</v>
      </c>
      <c r="F222" s="184">
        <v>3737811.6</v>
      </c>
      <c r="G222" s="184">
        <v>14951246.4</v>
      </c>
      <c r="H222" s="184">
        <f>INDEX(Sheet2!E:E,MATCH(Concordance!A222,Sheet2!O:O,0))</f>
        <v>8370637.2999999998</v>
      </c>
      <c r="I222" s="184">
        <f>INDEX(Sheet2!F:F,MATCH(Concordance!A222,Sheet2!O:O,0))</f>
        <v>4767204.1100000003</v>
      </c>
      <c r="J222" s="184">
        <f>INDEX(Sheet2!H:H,MATCH(A222,Sheet2!O:O,0))</f>
        <v>13137841.41</v>
      </c>
      <c r="K222" s="184">
        <f>INDEX(Sheet2!I:I,MATCH(A222,Sheet2!O:O,0))</f>
        <v>2265376.8199999998</v>
      </c>
      <c r="L222" s="184">
        <f>INDEX(Sheet2!J:J,MATCH(A222,Sheet2!O:O,0))</f>
        <v>3285839.77</v>
      </c>
      <c r="M222" s="184">
        <f>INDEX(Sheet2!L:L,MATCH(A222,Sheet2!O:O,0))</f>
        <v>5551216.5899999999</v>
      </c>
      <c r="O222" s="184">
        <f>INDEX(Sheet3!E:E,MATCH(Concordance!A222,Sheet3!I:I,0))</f>
        <v>8307433</v>
      </c>
      <c r="P222" s="184">
        <f>INDEX(Sheet3!H:H,MATCH(A222,Sheet3!I:I,0))</f>
        <v>8307433</v>
      </c>
    </row>
    <row r="223" spans="1:16" x14ac:dyDescent="0.25">
      <c r="A223" s="22">
        <v>48074</v>
      </c>
      <c r="B223" s="27" t="s">
        <v>866</v>
      </c>
      <c r="C223" s="24">
        <v>67947267</v>
      </c>
      <c r="D223" s="24" t="s">
        <v>279</v>
      </c>
      <c r="E223" s="184">
        <v>10941981</v>
      </c>
      <c r="F223" s="184">
        <v>2188396.2000000002</v>
      </c>
      <c r="G223" s="184">
        <v>8753584.8000000007</v>
      </c>
      <c r="H223" s="184">
        <f>INDEX(Sheet2!E:E,MATCH(Concordance!A223,Sheet2!O:O,0))</f>
        <v>397299.43</v>
      </c>
      <c r="I223" s="184">
        <f>INDEX(Sheet2!F:F,MATCH(Concordance!A223,Sheet2!O:O,0))</f>
        <v>3597460</v>
      </c>
      <c r="J223" s="184">
        <f>INDEX(Sheet2!H:H,MATCH(A223,Sheet2!O:O,0))</f>
        <v>3994759.43</v>
      </c>
      <c r="K223" s="184">
        <f>INDEX(Sheet2!I:I,MATCH(A223,Sheet2!O:O,0))</f>
        <v>0</v>
      </c>
      <c r="L223" s="184">
        <f>INDEX(Sheet2!J:J,MATCH(A223,Sheet2!O:O,0))</f>
        <v>1300609</v>
      </c>
      <c r="M223" s="184">
        <f>INDEX(Sheet2!L:L,MATCH(A223,Sheet2!O:O,0))</f>
        <v>1300609</v>
      </c>
      <c r="O223" s="184">
        <f>INDEX(Sheet3!E:E,MATCH(Concordance!A223,Sheet3!I:I,0))</f>
        <v>4863797</v>
      </c>
      <c r="P223" s="184">
        <f>INDEX(Sheet3!H:H,MATCH(A223,Sheet3!I:I,0))</f>
        <v>4863201</v>
      </c>
    </row>
    <row r="224" spans="1:16" x14ac:dyDescent="0.25">
      <c r="A224" s="22">
        <v>48075</v>
      </c>
      <c r="B224" s="27" t="s">
        <v>867</v>
      </c>
      <c r="C224" s="24">
        <v>28228088</v>
      </c>
      <c r="D224" s="24" t="s">
        <v>386</v>
      </c>
      <c r="E224" s="184">
        <v>445548</v>
      </c>
      <c r="F224" s="184">
        <v>89109.6</v>
      </c>
      <c r="G224" s="184">
        <v>356438.4</v>
      </c>
      <c r="H224" s="184">
        <f>INDEX(Sheet2!E:E,MATCH(Concordance!A224,Sheet2!O:O,0))</f>
        <v>1025</v>
      </c>
      <c r="I224" s="184">
        <f>INDEX(Sheet2!F:F,MATCH(Concordance!A224,Sheet2!O:O,0))</f>
        <v>58741.59</v>
      </c>
      <c r="J224" s="184">
        <f>INDEX(Sheet2!H:H,MATCH(A224,Sheet2!O:O,0))</f>
        <v>59766.59</v>
      </c>
      <c r="K224" s="184">
        <f>INDEX(Sheet2!I:I,MATCH(A224,Sheet2!O:O,0))</f>
        <v>141720.46</v>
      </c>
      <c r="L224" s="184">
        <f>INDEX(Sheet2!J:J,MATCH(A224,Sheet2!O:O,0))</f>
        <v>83871.75</v>
      </c>
      <c r="M224" s="184">
        <f>INDEX(Sheet2!L:L,MATCH(A224,Sheet2!O:O,0))</f>
        <v>225592.21</v>
      </c>
      <c r="O224" s="184">
        <f>INDEX(Sheet3!E:E,MATCH(Concordance!A224,Sheet3!I:I,0))</f>
        <v>198050</v>
      </c>
      <c r="P224" s="184">
        <f>INDEX(Sheet3!H:H,MATCH(A224,Sheet3!I:I,0))</f>
        <v>198050</v>
      </c>
    </row>
    <row r="225" spans="1:16" x14ac:dyDescent="0.25">
      <c r="A225" s="22">
        <v>48077</v>
      </c>
      <c r="B225" s="27" t="s">
        <v>868</v>
      </c>
      <c r="C225" s="24">
        <v>76260082</v>
      </c>
      <c r="D225" s="24" t="s">
        <v>322</v>
      </c>
      <c r="E225" s="184">
        <v>35097921</v>
      </c>
      <c r="F225" s="184">
        <v>7019584.2000000002</v>
      </c>
      <c r="G225" s="184">
        <v>28078336.800000001</v>
      </c>
      <c r="H225" s="184">
        <f>INDEX(Sheet2!E:E,MATCH(Concordance!A225,Sheet2!O:O,0))</f>
        <v>10343538.220000001</v>
      </c>
      <c r="I225" s="184">
        <f>INDEX(Sheet2!F:F,MATCH(Concordance!A225,Sheet2!O:O,0))</f>
        <v>8999529.0800000001</v>
      </c>
      <c r="J225" s="184">
        <f>INDEX(Sheet2!H:H,MATCH(A225,Sheet2!O:O,0))</f>
        <v>19343067.300000001</v>
      </c>
      <c r="K225" s="184">
        <f>INDEX(Sheet2!I:I,MATCH(A225,Sheet2!O:O,0))</f>
        <v>1746965.86</v>
      </c>
      <c r="L225" s="184">
        <f>INDEX(Sheet2!J:J,MATCH(A225,Sheet2!O:O,0))</f>
        <v>1670536.26</v>
      </c>
      <c r="M225" s="184">
        <f>INDEX(Sheet2!L:L,MATCH(A225,Sheet2!O:O,0))</f>
        <v>3417502.12</v>
      </c>
      <c r="O225" s="184">
        <f>INDEX(Sheet3!E:E,MATCH(Concordance!A225,Sheet3!I:I,0))</f>
        <v>15601302</v>
      </c>
      <c r="P225" s="184">
        <f>INDEX(Sheet3!H:H,MATCH(A225,Sheet3!I:I,0))</f>
        <v>15601302</v>
      </c>
    </row>
    <row r="226" spans="1:16" x14ac:dyDescent="0.25">
      <c r="A226" s="22">
        <v>48078</v>
      </c>
      <c r="B226" s="27" t="s">
        <v>47</v>
      </c>
      <c r="C226" s="24">
        <v>43667385</v>
      </c>
      <c r="D226" s="24" t="s">
        <v>335</v>
      </c>
      <c r="E226" s="184">
        <v>65565861</v>
      </c>
      <c r="F226" s="184">
        <v>13113172.200000001</v>
      </c>
      <c r="G226" s="184">
        <v>52452688.800000004</v>
      </c>
      <c r="H226" s="184">
        <f>INDEX(Sheet2!E:E,MATCH(Concordance!A226,Sheet2!O:O,0))</f>
        <v>0</v>
      </c>
      <c r="I226" s="184">
        <f>INDEX(Sheet2!F:F,MATCH(Concordance!A226,Sheet2!O:O,0))</f>
        <v>12441133.870000001</v>
      </c>
      <c r="J226" s="184">
        <f>INDEX(Sheet2!H:H,MATCH(A226,Sheet2!O:O,0))</f>
        <v>12441133.870000001</v>
      </c>
      <c r="K226" s="184">
        <f>INDEX(Sheet2!I:I,MATCH(A226,Sheet2!O:O,0))</f>
        <v>0</v>
      </c>
      <c r="L226" s="184">
        <f>INDEX(Sheet2!J:J,MATCH(A226,Sheet2!O:O,0))</f>
        <v>6934977.9199999999</v>
      </c>
      <c r="M226" s="184">
        <f>INDEX(Sheet2!L:L,MATCH(A226,Sheet2!O:O,0))</f>
        <v>6934977.9199999999</v>
      </c>
      <c r="O226" s="184">
        <f>INDEX(Sheet3!E:E,MATCH(Concordance!A226,Sheet3!I:I,0))</f>
        <v>29144541</v>
      </c>
      <c r="P226" s="184">
        <f>INDEX(Sheet3!H:H,MATCH(A226,Sheet3!I:I,0))</f>
        <v>23577780.890000001</v>
      </c>
    </row>
    <row r="227" spans="1:16" x14ac:dyDescent="0.25">
      <c r="A227" s="22">
        <v>48080</v>
      </c>
      <c r="B227" s="27" t="s">
        <v>869</v>
      </c>
      <c r="C227" s="24">
        <v>76280866</v>
      </c>
      <c r="D227" s="24" t="s">
        <v>179</v>
      </c>
      <c r="E227" s="184">
        <v>5592819</v>
      </c>
      <c r="F227" s="184">
        <v>1118563.8</v>
      </c>
      <c r="G227" s="184">
        <v>4474255.2</v>
      </c>
      <c r="H227" s="184">
        <f>INDEX(Sheet2!E:E,MATCH(Concordance!A227,Sheet2!O:O,0))</f>
        <v>4474255.2</v>
      </c>
      <c r="I227" s="184">
        <f>INDEX(Sheet2!F:F,MATCH(Concordance!A227,Sheet2!O:O,0))</f>
        <v>0</v>
      </c>
      <c r="J227" s="184">
        <f>INDEX(Sheet2!H:H,MATCH(A227,Sheet2!O:O,0))</f>
        <v>4474255.2</v>
      </c>
      <c r="K227" s="184">
        <f>INDEX(Sheet2!I:I,MATCH(A227,Sheet2!O:O,0))</f>
        <v>655749.71</v>
      </c>
      <c r="L227" s="184">
        <f>INDEX(Sheet2!J:J,MATCH(A227,Sheet2!O:O,0))</f>
        <v>0</v>
      </c>
      <c r="M227" s="184">
        <f>INDEX(Sheet2!L:L,MATCH(A227,Sheet2!O:O,0))</f>
        <v>655749.71</v>
      </c>
      <c r="O227" s="184">
        <f>INDEX(Sheet3!E:E,MATCH(Concordance!A227,Sheet3!I:I,0))</f>
        <v>2486052</v>
      </c>
      <c r="P227" s="184">
        <f>INDEX(Sheet3!H:H,MATCH(A227,Sheet3!I:I,0))</f>
        <v>2486052</v>
      </c>
    </row>
    <row r="228" spans="1:16" x14ac:dyDescent="0.25">
      <c r="A228" s="22">
        <v>48901</v>
      </c>
      <c r="B228" s="27" t="s">
        <v>870</v>
      </c>
      <c r="C228" s="24">
        <v>800506516</v>
      </c>
      <c r="D228" s="24" t="s">
        <v>626</v>
      </c>
      <c r="E228" s="184">
        <v>3325123</v>
      </c>
      <c r="F228" s="184">
        <v>665024.60000000009</v>
      </c>
      <c r="G228" s="184">
        <v>2660098.4000000004</v>
      </c>
      <c r="H228" s="184">
        <f>INDEX(Sheet2!E:E,MATCH(Concordance!A228,Sheet2!O:O,0))</f>
        <v>1703325.9</v>
      </c>
      <c r="I228" s="184">
        <f>INDEX(Sheet2!F:F,MATCH(Concordance!A228,Sheet2!O:O,0))</f>
        <v>390779.24</v>
      </c>
      <c r="J228" s="184">
        <f>INDEX(Sheet2!H:H,MATCH(A228,Sheet2!O:O,0))</f>
        <v>2094105.14</v>
      </c>
      <c r="K228" s="184">
        <f>INDEX(Sheet2!I:I,MATCH(A228,Sheet2!O:O,0))</f>
        <v>48308.95</v>
      </c>
      <c r="L228" s="184">
        <f>INDEX(Sheet2!J:J,MATCH(A228,Sheet2!O:O,0))</f>
        <v>243385.96</v>
      </c>
      <c r="M228" s="184">
        <f>INDEX(Sheet2!L:L,MATCH(A228,Sheet2!O:O,0))</f>
        <v>291694.90999999997</v>
      </c>
      <c r="O228" s="184">
        <f>INDEX(Sheet3!E:E,MATCH(Concordance!A228,Sheet3!I:I,0))</f>
        <v>1478043</v>
      </c>
      <c r="P228" s="184">
        <f>INDEX(Sheet3!H:H,MATCH(A228,Sheet3!I:I,0))</f>
        <v>1478043</v>
      </c>
    </row>
    <row r="229" spans="1:16" x14ac:dyDescent="0.25">
      <c r="A229" s="22">
        <v>48902</v>
      </c>
      <c r="B229" s="27" t="s">
        <v>871</v>
      </c>
      <c r="C229" s="24">
        <v>95043139</v>
      </c>
      <c r="D229" s="24" t="s">
        <v>287</v>
      </c>
      <c r="E229" s="184">
        <v>4583867</v>
      </c>
      <c r="F229" s="184">
        <v>916773.4</v>
      </c>
      <c r="G229" s="184">
        <v>3667093.6</v>
      </c>
      <c r="H229" s="184">
        <f>INDEX(Sheet2!E:E,MATCH(Concordance!A229,Sheet2!O:O,0))</f>
        <v>1071970.5</v>
      </c>
      <c r="I229" s="184">
        <f>INDEX(Sheet2!F:F,MATCH(Concordance!A229,Sheet2!O:O,0))</f>
        <v>100748.74</v>
      </c>
      <c r="J229" s="184">
        <f>INDEX(Sheet2!H:H,MATCH(A229,Sheet2!O:O,0))</f>
        <v>1172719.24</v>
      </c>
      <c r="K229" s="184">
        <f>INDEX(Sheet2!I:I,MATCH(A229,Sheet2!O:O,0))</f>
        <v>51912.5</v>
      </c>
      <c r="L229" s="184">
        <f>INDEX(Sheet2!J:J,MATCH(A229,Sheet2!O:O,0))</f>
        <v>392757.88</v>
      </c>
      <c r="M229" s="184">
        <f>INDEX(Sheet2!L:L,MATCH(A229,Sheet2!O:O,0))</f>
        <v>444670.38</v>
      </c>
      <c r="O229" s="184">
        <f>INDEX(Sheet3!E:E,MATCH(Concordance!A229,Sheet3!I:I,0))</f>
        <v>2037565</v>
      </c>
      <c r="P229" s="184">
        <f>INDEX(Sheet3!H:H,MATCH(A229,Sheet3!I:I,0))</f>
        <v>2037565</v>
      </c>
    </row>
    <row r="230" spans="1:16" x14ac:dyDescent="0.25">
      <c r="A230" s="22">
        <v>48904</v>
      </c>
      <c r="B230" s="27" t="s">
        <v>43</v>
      </c>
      <c r="C230" s="24">
        <v>127393234</v>
      </c>
      <c r="D230" s="24" t="s">
        <v>309</v>
      </c>
      <c r="E230" s="184">
        <v>4848231</v>
      </c>
      <c r="F230" s="184">
        <v>969646.20000000007</v>
      </c>
      <c r="G230" s="184">
        <v>3878584.8000000003</v>
      </c>
      <c r="H230" s="184">
        <f>INDEX(Sheet2!E:E,MATCH(Concordance!A230,Sheet2!O:O,0))</f>
        <v>552813.24</v>
      </c>
      <c r="I230" s="184">
        <f>INDEX(Sheet2!F:F,MATCH(Concordance!A230,Sheet2!O:O,0))</f>
        <v>1811288.26</v>
      </c>
      <c r="J230" s="184">
        <f>INDEX(Sheet2!H:H,MATCH(A230,Sheet2!O:O,0))</f>
        <v>2364101.5</v>
      </c>
      <c r="K230" s="184">
        <f>INDEX(Sheet2!I:I,MATCH(A230,Sheet2!O:O,0))</f>
        <v>68500</v>
      </c>
      <c r="L230" s="184">
        <f>INDEX(Sheet2!J:J,MATCH(A230,Sheet2!O:O,0))</f>
        <v>555509.38</v>
      </c>
      <c r="M230" s="184">
        <f>INDEX(Sheet2!L:L,MATCH(A230,Sheet2!O:O,0))</f>
        <v>624009.38</v>
      </c>
      <c r="O230" s="184">
        <f>INDEX(Sheet3!E:E,MATCH(Concordance!A230,Sheet3!I:I,0))</f>
        <v>2155003</v>
      </c>
      <c r="P230" s="184">
        <f>INDEX(Sheet3!H:H,MATCH(A230,Sheet3!I:I,0))</f>
        <v>2155003</v>
      </c>
    </row>
    <row r="231" spans="1:16" x14ac:dyDescent="0.25">
      <c r="A231" s="22">
        <v>48905</v>
      </c>
      <c r="B231" s="27" t="s">
        <v>872</v>
      </c>
      <c r="C231" s="24">
        <v>65326670</v>
      </c>
      <c r="D231" s="24" t="s">
        <v>270</v>
      </c>
      <c r="E231" s="184">
        <v>1269684</v>
      </c>
      <c r="F231" s="184">
        <v>253936.80000000002</v>
      </c>
      <c r="G231" s="184">
        <v>1015747.2000000001</v>
      </c>
      <c r="H231" s="184">
        <f>INDEX(Sheet2!E:E,MATCH(Concordance!A231,Sheet2!O:O,0))</f>
        <v>0</v>
      </c>
      <c r="I231" s="184">
        <f>INDEX(Sheet2!F:F,MATCH(Concordance!A231,Sheet2!O:O,0))</f>
        <v>278605</v>
      </c>
      <c r="J231" s="184">
        <f>INDEX(Sheet2!H:H,MATCH(A231,Sheet2!O:O,0))</f>
        <v>278605</v>
      </c>
      <c r="K231" s="184">
        <f>INDEX(Sheet2!I:I,MATCH(A231,Sheet2!O:O,0))</f>
        <v>0</v>
      </c>
      <c r="L231" s="184">
        <f>INDEX(Sheet2!J:J,MATCH(A231,Sheet2!O:O,0))</f>
        <v>267275</v>
      </c>
      <c r="M231" s="184">
        <f>INDEX(Sheet2!L:L,MATCH(A231,Sheet2!O:O,0))</f>
        <v>267275</v>
      </c>
      <c r="O231" s="184">
        <f>INDEX(Sheet3!E:E,MATCH(Concordance!A231,Sheet3!I:I,0))</f>
        <v>564385</v>
      </c>
      <c r="P231" s="184">
        <f>INDEX(Sheet3!H:H,MATCH(A231,Sheet3!I:I,0))</f>
        <v>564385</v>
      </c>
    </row>
    <row r="232" spans="1:16" x14ac:dyDescent="0.25">
      <c r="A232" s="22">
        <v>48909</v>
      </c>
      <c r="B232" s="27" t="s">
        <v>873</v>
      </c>
      <c r="C232" s="24">
        <v>830803883</v>
      </c>
      <c r="D232" s="24" t="s">
        <v>118</v>
      </c>
      <c r="E232" s="184">
        <v>2206744</v>
      </c>
      <c r="F232" s="184">
        <v>441348.80000000005</v>
      </c>
      <c r="G232" s="184">
        <v>1765395.2000000002</v>
      </c>
      <c r="H232" s="184">
        <f>INDEX(Sheet2!E:E,MATCH(Concordance!A232,Sheet2!O:O,0))</f>
        <v>0</v>
      </c>
      <c r="I232" s="184">
        <f>INDEX(Sheet2!F:F,MATCH(Concordance!A232,Sheet2!O:O,0))</f>
        <v>227927.1</v>
      </c>
      <c r="J232" s="184">
        <f>INDEX(Sheet2!H:H,MATCH(A232,Sheet2!O:O,0))</f>
        <v>227927.1</v>
      </c>
      <c r="K232" s="184">
        <f>INDEX(Sheet2!I:I,MATCH(A232,Sheet2!O:O,0))</f>
        <v>0</v>
      </c>
      <c r="L232" s="184">
        <f>INDEX(Sheet2!J:J,MATCH(A232,Sheet2!O:O,0))</f>
        <v>258340.27</v>
      </c>
      <c r="M232" s="184">
        <f>INDEX(Sheet2!L:L,MATCH(A232,Sheet2!O:O,0))</f>
        <v>258340.27</v>
      </c>
      <c r="O232" s="184">
        <f>INDEX(Sheet3!E:E,MATCH(Concordance!A232,Sheet3!I:I,0))</f>
        <v>980915</v>
      </c>
      <c r="P232" s="184">
        <f>INDEX(Sheet3!H:H,MATCH(A232,Sheet3!I:I,0))</f>
        <v>980915</v>
      </c>
    </row>
    <row r="233" spans="1:16" x14ac:dyDescent="0.25">
      <c r="A233" s="22">
        <v>48910</v>
      </c>
      <c r="B233" s="27" t="s">
        <v>874</v>
      </c>
      <c r="C233" s="24">
        <v>78797346</v>
      </c>
      <c r="D233" s="24" t="s">
        <v>368</v>
      </c>
      <c r="E233" s="184">
        <v>2257489</v>
      </c>
      <c r="F233" s="184">
        <v>451497.80000000005</v>
      </c>
      <c r="G233" s="184">
        <v>1805991.2000000002</v>
      </c>
      <c r="H233" s="184">
        <f>INDEX(Sheet2!E:E,MATCH(Concordance!A233,Sheet2!O:O,0))</f>
        <v>51660.15</v>
      </c>
      <c r="I233" s="184">
        <f>INDEX(Sheet2!F:F,MATCH(Concordance!A233,Sheet2!O:O,0))</f>
        <v>1484591.88</v>
      </c>
      <c r="J233" s="184">
        <f>INDEX(Sheet2!H:H,MATCH(A233,Sheet2!O:O,0))</f>
        <v>1536252.0299999998</v>
      </c>
      <c r="K233" s="184">
        <f>INDEX(Sheet2!I:I,MATCH(A233,Sheet2!O:O,0))</f>
        <v>133069.53</v>
      </c>
      <c r="L233" s="184">
        <f>INDEX(Sheet2!J:J,MATCH(A233,Sheet2!O:O,0))</f>
        <v>222399.42</v>
      </c>
      <c r="M233" s="184">
        <f>INDEX(Sheet2!L:L,MATCH(A233,Sheet2!O:O,0))</f>
        <v>355468.95</v>
      </c>
      <c r="O233" s="184">
        <f>INDEX(Sheet3!E:E,MATCH(Concordance!A233,Sheet3!I:I,0))</f>
        <v>1003472</v>
      </c>
      <c r="P233" s="184">
        <f>INDEX(Sheet3!H:H,MATCH(A233,Sheet3!I:I,0))</f>
        <v>1003472</v>
      </c>
    </row>
    <row r="234" spans="1:16" x14ac:dyDescent="0.25">
      <c r="A234" s="22">
        <v>48912</v>
      </c>
      <c r="B234" s="27" t="s">
        <v>48</v>
      </c>
      <c r="C234" s="24">
        <v>94280025</v>
      </c>
      <c r="D234" s="24" t="s">
        <v>337</v>
      </c>
      <c r="E234" s="184">
        <v>2907917</v>
      </c>
      <c r="F234" s="184">
        <v>581583.4</v>
      </c>
      <c r="G234" s="184">
        <v>2326333.6</v>
      </c>
      <c r="H234" s="184">
        <f>INDEX(Sheet2!E:E,MATCH(Concordance!A234,Sheet2!O:O,0))</f>
        <v>28499</v>
      </c>
      <c r="I234" s="184">
        <f>INDEX(Sheet2!F:F,MATCH(Concordance!A234,Sheet2!O:O,0))</f>
        <v>1404660.82</v>
      </c>
      <c r="J234" s="184">
        <f>INDEX(Sheet2!H:H,MATCH(A234,Sheet2!O:O,0))</f>
        <v>1433159.82</v>
      </c>
      <c r="K234" s="184">
        <f>INDEX(Sheet2!I:I,MATCH(A234,Sheet2!O:O,0))</f>
        <v>52820.68</v>
      </c>
      <c r="L234" s="184">
        <f>INDEX(Sheet2!J:J,MATCH(A234,Sheet2!O:O,0))</f>
        <v>179573.34</v>
      </c>
      <c r="M234" s="184">
        <f>INDEX(Sheet2!L:L,MATCH(A234,Sheet2!O:O,0))</f>
        <v>232394.02</v>
      </c>
      <c r="O234" s="184">
        <f>INDEX(Sheet3!E:E,MATCH(Concordance!A234,Sheet3!I:I,0))</f>
        <v>1292592</v>
      </c>
      <c r="P234" s="184">
        <f>INDEX(Sheet3!H:H,MATCH(A234,Sheet3!I:I,0))</f>
        <v>1292592</v>
      </c>
    </row>
    <row r="235" spans="1:16" x14ac:dyDescent="0.25">
      <c r="A235" s="22">
        <v>48913</v>
      </c>
      <c r="B235" s="27" t="s">
        <v>875</v>
      </c>
      <c r="C235" s="24">
        <v>112095893</v>
      </c>
      <c r="D235" s="24" t="s">
        <v>277</v>
      </c>
      <c r="E235" s="184">
        <v>929955</v>
      </c>
      <c r="F235" s="184">
        <v>185991</v>
      </c>
      <c r="G235" s="184">
        <v>743964</v>
      </c>
      <c r="H235" s="184">
        <f>INDEX(Sheet2!E:E,MATCH(Concordance!A235,Sheet2!O:O,0))</f>
        <v>64760.76</v>
      </c>
      <c r="I235" s="184">
        <f>INDEX(Sheet2!F:F,MATCH(Concordance!A235,Sheet2!O:O,0))</f>
        <v>60717.41</v>
      </c>
      <c r="J235" s="184">
        <f>INDEX(Sheet2!H:H,MATCH(A235,Sheet2!O:O,0))</f>
        <v>125478.17000000001</v>
      </c>
      <c r="K235" s="184">
        <f>INDEX(Sheet2!I:I,MATCH(A235,Sheet2!O:O,0))</f>
        <v>154819.39000000001</v>
      </c>
      <c r="L235" s="184">
        <f>INDEX(Sheet2!J:J,MATCH(A235,Sheet2!O:O,0))</f>
        <v>477003.76</v>
      </c>
      <c r="M235" s="184">
        <f>INDEX(Sheet2!L:L,MATCH(A235,Sheet2!O:O,0))</f>
        <v>631823.15</v>
      </c>
      <c r="O235" s="184">
        <f>INDEX(Sheet3!E:E,MATCH(Concordance!A235,Sheet3!I:I,0))</f>
        <v>413372</v>
      </c>
      <c r="P235" s="184">
        <f>INDEX(Sheet3!H:H,MATCH(A235,Sheet3!I:I,0))</f>
        <v>413372</v>
      </c>
    </row>
    <row r="236" spans="1:16" x14ac:dyDescent="0.25">
      <c r="A236" s="22">
        <v>48914</v>
      </c>
      <c r="B236" s="27" t="s">
        <v>15</v>
      </c>
      <c r="C236" s="24">
        <v>6451046</v>
      </c>
      <c r="D236" s="24" t="s">
        <v>110</v>
      </c>
      <c r="E236" s="184">
        <v>1020649</v>
      </c>
      <c r="F236" s="184">
        <v>204129.80000000002</v>
      </c>
      <c r="G236" s="184">
        <v>816519.20000000007</v>
      </c>
      <c r="H236" s="184">
        <f>INDEX(Sheet2!E:E,MATCH(Concordance!A236,Sheet2!O:O,0))</f>
        <v>0</v>
      </c>
      <c r="I236" s="184">
        <f>INDEX(Sheet2!F:F,MATCH(Concordance!A236,Sheet2!O:O,0))</f>
        <v>712167.92</v>
      </c>
      <c r="J236" s="184">
        <f>INDEX(Sheet2!H:H,MATCH(A236,Sheet2!O:O,0))</f>
        <v>712167.92</v>
      </c>
      <c r="K236" s="184">
        <f>INDEX(Sheet2!I:I,MATCH(A236,Sheet2!O:O,0))</f>
        <v>0</v>
      </c>
      <c r="L236" s="184">
        <f>INDEX(Sheet2!J:J,MATCH(A236,Sheet2!O:O,0))</f>
        <v>12904.26</v>
      </c>
      <c r="M236" s="184">
        <f>INDEX(Sheet2!L:L,MATCH(A236,Sheet2!O:O,0))</f>
        <v>12904.26</v>
      </c>
      <c r="O236" s="184">
        <f>INDEX(Sheet3!E:E,MATCH(Concordance!A236,Sheet3!I:I,0))</f>
        <v>414559</v>
      </c>
      <c r="P236" s="184">
        <f>INDEX(Sheet3!H:H,MATCH(A236,Sheet3!I:I,0))</f>
        <v>414559</v>
      </c>
    </row>
    <row r="237" spans="1:16" x14ac:dyDescent="0.25">
      <c r="A237" s="22">
        <v>48915</v>
      </c>
      <c r="B237" s="27" t="s">
        <v>87</v>
      </c>
      <c r="C237" s="24">
        <v>843926556</v>
      </c>
      <c r="D237" s="24" t="s">
        <v>555</v>
      </c>
      <c r="E237" s="184">
        <v>1434745</v>
      </c>
      <c r="F237" s="184">
        <v>286949</v>
      </c>
      <c r="G237" s="184">
        <v>1147796</v>
      </c>
      <c r="H237" s="184">
        <f>INDEX(Sheet2!E:E,MATCH(Concordance!A237,Sheet2!O:O,0))</f>
        <v>296564.77</v>
      </c>
      <c r="I237" s="184">
        <f>INDEX(Sheet2!F:F,MATCH(Concordance!A237,Sheet2!O:O,0))</f>
        <v>488690.33</v>
      </c>
      <c r="J237" s="184">
        <f>INDEX(Sheet2!H:H,MATCH(A237,Sheet2!O:O,0))</f>
        <v>785255.10000000009</v>
      </c>
      <c r="K237" s="184">
        <f>INDEX(Sheet2!I:I,MATCH(A237,Sheet2!O:O,0))</f>
        <v>156676.75</v>
      </c>
      <c r="L237" s="184">
        <f>INDEX(Sheet2!J:J,MATCH(A237,Sheet2!O:O,0))</f>
        <v>192130</v>
      </c>
      <c r="M237" s="184">
        <f>INDEX(Sheet2!L:L,MATCH(A237,Sheet2!O:O,0))</f>
        <v>348806.75</v>
      </c>
      <c r="O237" s="184">
        <f>INDEX(Sheet3!E:E,MATCH(Concordance!A237,Sheet3!I:I,0))</f>
        <v>530181</v>
      </c>
      <c r="P237" s="184">
        <f>INDEX(Sheet3!H:H,MATCH(A237,Sheet3!I:I,0))</f>
        <v>530181</v>
      </c>
    </row>
    <row r="238" spans="1:16" x14ac:dyDescent="0.25">
      <c r="A238" s="22">
        <v>48916</v>
      </c>
      <c r="B238" s="27" t="s">
        <v>24</v>
      </c>
      <c r="C238" s="24">
        <v>832289594</v>
      </c>
      <c r="D238" s="24" t="s">
        <v>159</v>
      </c>
      <c r="E238" s="184">
        <v>2706707</v>
      </c>
      <c r="F238" s="184">
        <v>541341.4</v>
      </c>
      <c r="G238" s="184">
        <v>2165365.6</v>
      </c>
      <c r="H238" s="184">
        <f>INDEX(Sheet2!E:E,MATCH(Concordance!A238,Sheet2!O:O,0))</f>
        <v>210216.43</v>
      </c>
      <c r="I238" s="184">
        <f>INDEX(Sheet2!F:F,MATCH(Concordance!A238,Sheet2!O:O,0))</f>
        <v>1062401.67</v>
      </c>
      <c r="J238" s="184">
        <f>INDEX(Sheet2!H:H,MATCH(A238,Sheet2!O:O,0))</f>
        <v>1272618.0999999999</v>
      </c>
      <c r="K238" s="184">
        <f>INDEX(Sheet2!I:I,MATCH(A238,Sheet2!O:O,0))</f>
        <v>425212.41</v>
      </c>
      <c r="L238" s="184">
        <f>INDEX(Sheet2!J:J,MATCH(A238,Sheet2!O:O,0))</f>
        <v>607467.25</v>
      </c>
      <c r="M238" s="184">
        <f>INDEX(Sheet2!L:L,MATCH(A238,Sheet2!O:O,0))</f>
        <v>1032679.6599999999</v>
      </c>
      <c r="O238" s="184">
        <f>INDEX(Sheet3!E:E,MATCH(Concordance!A238,Sheet3!I:I,0))</f>
        <v>1203152</v>
      </c>
      <c r="P238" s="184">
        <f>INDEX(Sheet3!H:H,MATCH(A238,Sheet3!I:I,0))</f>
        <v>1203152</v>
      </c>
    </row>
    <row r="239" spans="1:16" x14ac:dyDescent="0.25">
      <c r="A239" s="22">
        <v>48918</v>
      </c>
      <c r="B239" s="27" t="s">
        <v>876</v>
      </c>
      <c r="C239" s="24">
        <v>800544772</v>
      </c>
      <c r="D239" s="24" t="s">
        <v>347</v>
      </c>
      <c r="E239" s="184">
        <v>3997137</v>
      </c>
      <c r="F239" s="184">
        <v>799427.4</v>
      </c>
      <c r="G239" s="184">
        <v>3197709.6</v>
      </c>
      <c r="H239" s="184">
        <f>INDEX(Sheet2!E:E,MATCH(Concordance!A239,Sheet2!O:O,0))</f>
        <v>0</v>
      </c>
      <c r="I239" s="184">
        <f>INDEX(Sheet2!F:F,MATCH(Concordance!A239,Sheet2!O:O,0))</f>
        <v>1310677.6299999999</v>
      </c>
      <c r="J239" s="184">
        <f>INDEX(Sheet2!H:H,MATCH(A239,Sheet2!O:O,0))</f>
        <v>1310677.6299999999</v>
      </c>
      <c r="K239" s="184">
        <f>INDEX(Sheet2!I:I,MATCH(A239,Sheet2!O:O,0))</f>
        <v>0</v>
      </c>
      <c r="L239" s="184">
        <f>INDEX(Sheet2!J:J,MATCH(A239,Sheet2!O:O,0))</f>
        <v>637146.49</v>
      </c>
      <c r="M239" s="184">
        <f>INDEX(Sheet2!L:L,MATCH(A239,Sheet2!O:O,0))</f>
        <v>637146.49</v>
      </c>
      <c r="O239" s="184">
        <f>INDEX(Sheet3!E:E,MATCH(Concordance!A239,Sheet3!I:I,0))</f>
        <v>1651354</v>
      </c>
      <c r="P239" s="184">
        <f>INDEX(Sheet3!H:H,MATCH(A239,Sheet3!I:I,0))</f>
        <v>1651354</v>
      </c>
    </row>
    <row r="240" spans="1:16" x14ac:dyDescent="0.25">
      <c r="A240" s="22">
        <v>48922</v>
      </c>
      <c r="B240" s="27" t="s">
        <v>877</v>
      </c>
      <c r="C240" s="24">
        <v>2173061</v>
      </c>
      <c r="D240" s="24" t="s">
        <v>260</v>
      </c>
      <c r="E240" s="184">
        <v>6776462</v>
      </c>
      <c r="F240" s="184">
        <v>1355292.4000000001</v>
      </c>
      <c r="G240" s="184">
        <v>5421169.6000000006</v>
      </c>
      <c r="H240" s="184">
        <f>INDEX(Sheet2!E:E,MATCH(Concordance!A240,Sheet2!O:O,0))</f>
        <v>784417.95</v>
      </c>
      <c r="I240" s="184">
        <f>INDEX(Sheet2!F:F,MATCH(Concordance!A240,Sheet2!O:O,0))</f>
        <v>1490459.77</v>
      </c>
      <c r="J240" s="184">
        <f>INDEX(Sheet2!H:H,MATCH(A240,Sheet2!O:O,0))</f>
        <v>2274877.7199999997</v>
      </c>
      <c r="K240" s="184">
        <f>INDEX(Sheet2!I:I,MATCH(A240,Sheet2!O:O,0))</f>
        <v>440554.6</v>
      </c>
      <c r="L240" s="184">
        <f>INDEX(Sheet2!J:J,MATCH(A240,Sheet2!O:O,0))</f>
        <v>466919.55</v>
      </c>
      <c r="M240" s="184">
        <f>INDEX(Sheet2!L:L,MATCH(A240,Sheet2!O:O,0))</f>
        <v>907474.14999999991</v>
      </c>
      <c r="O240" s="184">
        <f>INDEX(Sheet3!E:E,MATCH(Concordance!A240,Sheet3!I:I,0))</f>
        <v>3012191</v>
      </c>
      <c r="P240" s="184">
        <f>INDEX(Sheet3!H:H,MATCH(A240,Sheet3!I:I,0))</f>
        <v>666711.72</v>
      </c>
    </row>
    <row r="241" spans="1:16" x14ac:dyDescent="0.25">
      <c r="A241" s="22">
        <v>48923</v>
      </c>
      <c r="B241" s="27" t="s">
        <v>878</v>
      </c>
      <c r="C241" s="24">
        <v>54003047</v>
      </c>
      <c r="D241" t="s">
        <v>220</v>
      </c>
      <c r="E241" s="184">
        <v>1256058</v>
      </c>
      <c r="F241" s="184">
        <v>251211.6</v>
      </c>
      <c r="G241" s="184">
        <v>1004846.4</v>
      </c>
      <c r="H241" s="184">
        <f>INDEX(Sheet2!E:E,MATCH(Concordance!A241,Sheet2!O:O,0))</f>
        <v>0</v>
      </c>
      <c r="I241" s="184">
        <f>INDEX(Sheet2!F:F,MATCH(Concordance!A241,Sheet2!O:O,0))</f>
        <v>559289.86</v>
      </c>
      <c r="J241" s="184">
        <f>INDEX(Sheet2!H:H,MATCH(A241,Sheet2!O:O,0))</f>
        <v>559289.86</v>
      </c>
      <c r="K241" s="184">
        <f>INDEX(Sheet2!I:I,MATCH(A241,Sheet2!O:O,0))</f>
        <v>0</v>
      </c>
      <c r="L241" s="184">
        <f>INDEX(Sheet2!J:J,MATCH(A241,Sheet2!O:O,0))</f>
        <v>243603.25</v>
      </c>
      <c r="M241" s="184">
        <f>INDEX(Sheet2!L:L,MATCH(A241,Sheet2!O:O,0))</f>
        <v>243603.25</v>
      </c>
      <c r="O241" s="184">
        <f>INDEX(Sheet3!E:E,MATCH(Concordance!A241,Sheet3!I:I,0))</f>
        <v>395009</v>
      </c>
      <c r="P241" s="184">
        <f>INDEX(Sheet3!H:H,MATCH(A241,Sheet3!I:I,0))</f>
        <v>395009</v>
      </c>
    </row>
    <row r="242" spans="1:16" x14ac:dyDescent="0.25">
      <c r="A242" s="22">
        <v>48924</v>
      </c>
      <c r="B242" s="27" t="s">
        <v>879</v>
      </c>
      <c r="C242" s="24">
        <v>963579854</v>
      </c>
      <c r="D242" s="24" t="s">
        <v>242</v>
      </c>
      <c r="E242" s="184">
        <v>4017013</v>
      </c>
      <c r="F242" s="184">
        <v>803402.60000000009</v>
      </c>
      <c r="G242" s="184">
        <v>3213610.4000000004</v>
      </c>
      <c r="H242" s="184">
        <f>INDEX(Sheet2!E:E,MATCH(Concordance!A242,Sheet2!O:O,0))</f>
        <v>0</v>
      </c>
      <c r="I242" s="184">
        <f>INDEX(Sheet2!F:F,MATCH(Concordance!A242,Sheet2!O:O,0))</f>
        <v>1060031.92</v>
      </c>
      <c r="J242" s="184">
        <f>INDEX(Sheet2!H:H,MATCH(A242,Sheet2!O:O,0))</f>
        <v>1060031.92</v>
      </c>
      <c r="K242" s="184">
        <f>INDEX(Sheet2!I:I,MATCH(A242,Sheet2!O:O,0))</f>
        <v>0</v>
      </c>
      <c r="L242" s="184">
        <f>INDEX(Sheet2!J:J,MATCH(A242,Sheet2!O:O,0))</f>
        <v>733960.91</v>
      </c>
      <c r="M242" s="184">
        <f>INDEX(Sheet2!L:L,MATCH(A242,Sheet2!O:O,0))</f>
        <v>733960.91</v>
      </c>
      <c r="O242" s="184">
        <f>INDEX(Sheet3!E:E,MATCH(Concordance!A242,Sheet3!I:I,0))</f>
        <v>1785594</v>
      </c>
      <c r="P242" s="184">
        <f>INDEX(Sheet3!H:H,MATCH(A242,Sheet3!I:I,0))</f>
        <v>1785594</v>
      </c>
    </row>
    <row r="243" spans="1:16" x14ac:dyDescent="0.25">
      <c r="A243" s="22">
        <v>48925</v>
      </c>
      <c r="B243" s="27" t="s">
        <v>880</v>
      </c>
      <c r="C243" s="24">
        <v>966874740</v>
      </c>
      <c r="D243" s="24" t="s">
        <v>314</v>
      </c>
      <c r="E243" s="184">
        <v>577484</v>
      </c>
      <c r="F243" s="184">
        <v>115496.8</v>
      </c>
      <c r="G243" s="184">
        <v>461987.2</v>
      </c>
      <c r="H243" s="184">
        <f>INDEX(Sheet2!E:E,MATCH(Concordance!A243,Sheet2!O:O,0))</f>
        <v>0</v>
      </c>
      <c r="I243" s="184">
        <f>INDEX(Sheet2!F:F,MATCH(Concordance!A243,Sheet2!O:O,0))</f>
        <v>277318.78000000003</v>
      </c>
      <c r="J243" s="184">
        <f>INDEX(Sheet2!H:H,MATCH(A243,Sheet2!O:O,0))</f>
        <v>277318.78000000003</v>
      </c>
      <c r="K243" s="184">
        <f>INDEX(Sheet2!I:I,MATCH(A243,Sheet2!O:O,0))</f>
        <v>0</v>
      </c>
      <c r="L243" s="184">
        <f>INDEX(Sheet2!J:J,MATCH(A243,Sheet2!O:O,0))</f>
        <v>48819.040000000001</v>
      </c>
      <c r="M243" s="184">
        <f>INDEX(Sheet2!L:L,MATCH(A243,Sheet2!O:O,0))</f>
        <v>48819.040000000001</v>
      </c>
      <c r="O243" s="184">
        <f>INDEX(Sheet3!E:E,MATCH(Concordance!A243,Sheet3!I:I,0))</f>
        <v>256696</v>
      </c>
      <c r="P243" s="184">
        <f>INDEX(Sheet3!H:H,MATCH(A243,Sheet3!I:I,0))</f>
        <v>256696</v>
      </c>
    </row>
    <row r="244" spans="1:16" x14ac:dyDescent="0.25">
      <c r="A244" s="22">
        <v>48926</v>
      </c>
      <c r="B244" s="27" t="s">
        <v>881</v>
      </c>
      <c r="C244" s="24">
        <v>78409731</v>
      </c>
      <c r="D244" s="24" t="s">
        <v>215</v>
      </c>
      <c r="E244" s="184">
        <v>3277033</v>
      </c>
      <c r="F244" s="184">
        <v>655406.60000000009</v>
      </c>
      <c r="G244" s="184">
        <v>2621626.4000000004</v>
      </c>
      <c r="H244" s="184">
        <f>INDEX(Sheet2!E:E,MATCH(Concordance!A244,Sheet2!O:O,0))</f>
        <v>877680.56</v>
      </c>
      <c r="I244" s="184">
        <f>INDEX(Sheet2!F:F,MATCH(Concordance!A244,Sheet2!O:O,0))</f>
        <v>1513943.7</v>
      </c>
      <c r="J244" s="184">
        <f>INDEX(Sheet2!H:H,MATCH(A244,Sheet2!O:O,0))</f>
        <v>2391624.2599999998</v>
      </c>
      <c r="K244" s="184">
        <f>INDEX(Sheet2!I:I,MATCH(A244,Sheet2!O:O,0))</f>
        <v>158862.07999999999</v>
      </c>
      <c r="L244" s="184">
        <f>INDEX(Sheet2!J:J,MATCH(A244,Sheet2!O:O,0))</f>
        <v>685267.96</v>
      </c>
      <c r="M244" s="184">
        <f>INDEX(Sheet2!L:L,MATCH(A244,Sheet2!O:O,0))</f>
        <v>844130.03999999992</v>
      </c>
      <c r="O244" s="184">
        <f>INDEX(Sheet3!E:E,MATCH(Concordance!A244,Sheet3!I:I,0))</f>
        <v>1155977</v>
      </c>
      <c r="P244" s="184">
        <f>INDEX(Sheet3!H:H,MATCH(A244,Sheet3!I:I,0))</f>
        <v>1155977</v>
      </c>
    </row>
    <row r="245" spans="1:16" x14ac:dyDescent="0.25">
      <c r="A245" s="22">
        <v>48927</v>
      </c>
      <c r="B245" s="27" t="s">
        <v>16</v>
      </c>
      <c r="C245" s="24">
        <v>78425503</v>
      </c>
      <c r="D245" s="24" t="s">
        <v>111</v>
      </c>
      <c r="E245" s="184">
        <v>1221194</v>
      </c>
      <c r="F245" s="184">
        <v>244238.80000000002</v>
      </c>
      <c r="G245" s="184">
        <v>976955.20000000007</v>
      </c>
      <c r="H245" s="184">
        <f>INDEX(Sheet2!E:E,MATCH(Concordance!A245,Sheet2!O:O,0))</f>
        <v>0</v>
      </c>
      <c r="I245" s="184">
        <f>INDEX(Sheet2!F:F,MATCH(Concordance!A245,Sheet2!O:O,0))</f>
        <v>135195.70000000001</v>
      </c>
      <c r="J245" s="184">
        <f>INDEX(Sheet2!H:H,MATCH(A245,Sheet2!O:O,0))</f>
        <v>135195.70000000001</v>
      </c>
      <c r="K245" s="184">
        <f>INDEX(Sheet2!I:I,MATCH(A245,Sheet2!O:O,0))</f>
        <v>0</v>
      </c>
      <c r="L245" s="184">
        <f>INDEX(Sheet2!J:J,MATCH(A245,Sheet2!O:O,0))</f>
        <v>474596.13</v>
      </c>
      <c r="M245" s="184">
        <f>INDEX(Sheet2!L:L,MATCH(A245,Sheet2!O:O,0))</f>
        <v>474596.13</v>
      </c>
      <c r="O245" s="184">
        <f>INDEX(Sheet3!E:E,MATCH(Concordance!A245,Sheet3!I:I,0))</f>
        <v>542810</v>
      </c>
      <c r="P245" s="184">
        <f>INDEX(Sheet3!H:H,MATCH(A245,Sheet3!I:I,0))</f>
        <v>542810</v>
      </c>
    </row>
    <row r="246" spans="1:16" x14ac:dyDescent="0.25">
      <c r="A246" s="22">
        <v>48928</v>
      </c>
      <c r="B246" s="27" t="s">
        <v>882</v>
      </c>
      <c r="C246">
        <v>80154153</v>
      </c>
      <c r="D246" t="s">
        <v>188</v>
      </c>
      <c r="E246" s="184">
        <v>1104526</v>
      </c>
      <c r="F246" s="184">
        <v>220905.2</v>
      </c>
      <c r="G246" s="184">
        <v>883620.8</v>
      </c>
      <c r="H246" s="184">
        <f>INDEX(Sheet2!E:E,MATCH(Concordance!A246,Sheet2!O:O,0))</f>
        <v>273520.42</v>
      </c>
      <c r="I246" s="184">
        <f>INDEX(Sheet2!F:F,MATCH(Concordance!A246,Sheet2!O:O,0))</f>
        <v>327172.28999999998</v>
      </c>
      <c r="J246" s="184">
        <f>INDEX(Sheet2!H:H,MATCH(A246,Sheet2!O:O,0))</f>
        <v>600692.71</v>
      </c>
      <c r="K246" s="184">
        <f>INDEX(Sheet2!I:I,MATCH(A246,Sheet2!O:O,0))</f>
        <v>96685</v>
      </c>
      <c r="L246" s="184">
        <f>INDEX(Sheet2!J:J,MATCH(A246,Sheet2!O:O,0))</f>
        <v>33300.69</v>
      </c>
      <c r="M246" s="184">
        <f>INDEX(Sheet2!L:L,MATCH(A246,Sheet2!O:O,0))</f>
        <v>129985.69</v>
      </c>
      <c r="O246" s="184">
        <f>INDEX(Sheet3!E:E,MATCH(Concordance!A246,Sheet3!I:I,0))</f>
        <v>410631</v>
      </c>
      <c r="P246" s="184">
        <f>INDEX(Sheet3!H:H,MATCH(A246,Sheet3!I:I,0))</f>
        <v>410631</v>
      </c>
    </row>
    <row r="247" spans="1:16" x14ac:dyDescent="0.25">
      <c r="A247" s="22">
        <v>48929</v>
      </c>
      <c r="B247" s="27" t="s">
        <v>883</v>
      </c>
      <c r="C247" s="24">
        <v>77370069</v>
      </c>
      <c r="D247" s="24" t="s">
        <v>336</v>
      </c>
      <c r="E247" s="184">
        <v>1625287</v>
      </c>
      <c r="F247" s="184">
        <v>325057.40000000002</v>
      </c>
      <c r="G247" s="184">
        <v>1300229.6000000001</v>
      </c>
      <c r="H247" s="184">
        <f>INDEX(Sheet2!E:E,MATCH(Concordance!A247,Sheet2!O:O,0))</f>
        <v>353040.5</v>
      </c>
      <c r="I247" s="184">
        <f>INDEX(Sheet2!F:F,MATCH(Concordance!A247,Sheet2!O:O,0))</f>
        <v>475994.4</v>
      </c>
      <c r="J247" s="184">
        <f>INDEX(Sheet2!H:H,MATCH(A247,Sheet2!O:O,0))</f>
        <v>829034.9</v>
      </c>
      <c r="K247" s="184">
        <f>INDEX(Sheet2!I:I,MATCH(A247,Sheet2!O:O,0))</f>
        <v>362859.26</v>
      </c>
      <c r="L247" s="184">
        <f>INDEX(Sheet2!J:J,MATCH(A247,Sheet2!O:O,0))</f>
        <v>210247.42</v>
      </c>
      <c r="M247" s="184">
        <f>INDEX(Sheet2!L:L,MATCH(A247,Sheet2!O:O,0))</f>
        <v>573106.68000000005</v>
      </c>
      <c r="O247" s="184">
        <f>INDEX(Sheet3!E:E,MATCH(Concordance!A247,Sheet3!I:I,0))</f>
        <v>348003</v>
      </c>
      <c r="P247" s="184">
        <f>INDEX(Sheet3!H:H,MATCH(A247,Sheet3!I:I,0))</f>
        <v>348003</v>
      </c>
    </row>
    <row r="248" spans="1:16" x14ac:dyDescent="0.25">
      <c r="A248" s="22">
        <v>49132</v>
      </c>
      <c r="B248" s="27" t="s">
        <v>884</v>
      </c>
      <c r="C248" s="24">
        <v>83126573</v>
      </c>
      <c r="D248" s="24" t="s">
        <v>174</v>
      </c>
      <c r="E248" s="184">
        <v>5039773</v>
      </c>
      <c r="F248" s="184">
        <v>1007954.6000000001</v>
      </c>
      <c r="G248" s="184">
        <v>4031818.4000000004</v>
      </c>
      <c r="H248" s="184">
        <f>INDEX(Sheet2!E:E,MATCH(Concordance!A248,Sheet2!O:O,0))</f>
        <v>2888541.41</v>
      </c>
      <c r="I248" s="184">
        <f>INDEX(Sheet2!F:F,MATCH(Concordance!A248,Sheet2!O:O,0))</f>
        <v>27051.5</v>
      </c>
      <c r="J248" s="184">
        <f>INDEX(Sheet2!H:H,MATCH(A248,Sheet2!O:O,0))</f>
        <v>2915592.91</v>
      </c>
      <c r="K248" s="184">
        <f>INDEX(Sheet2!I:I,MATCH(A248,Sheet2!O:O,0))</f>
        <v>2124180.09</v>
      </c>
      <c r="L248" s="184">
        <f>INDEX(Sheet2!J:J,MATCH(A248,Sheet2!O:O,0))</f>
        <v>0</v>
      </c>
      <c r="M248" s="184">
        <f>INDEX(Sheet2!L:L,MATCH(A248,Sheet2!O:O,0))</f>
        <v>2124180.09</v>
      </c>
      <c r="O248" s="184">
        <f>INDEX(Sheet3!E:E,MATCH(Concordance!A248,Sheet3!I:I,0))</f>
        <v>2240219</v>
      </c>
      <c r="P248" s="184">
        <f>INDEX(Sheet3!H:H,MATCH(A248,Sheet3!I:I,0))</f>
        <v>2240219</v>
      </c>
    </row>
    <row r="249" spans="1:16" x14ac:dyDescent="0.25">
      <c r="A249" s="22">
        <v>49135</v>
      </c>
      <c r="B249" s="27" t="s">
        <v>885</v>
      </c>
      <c r="C249" s="24">
        <v>100653682</v>
      </c>
      <c r="D249" s="24" t="s">
        <v>131</v>
      </c>
      <c r="E249" s="184">
        <v>438254</v>
      </c>
      <c r="F249" s="184">
        <v>87650.8</v>
      </c>
      <c r="G249" s="184">
        <v>350603.2</v>
      </c>
      <c r="H249" s="184">
        <f>INDEX(Sheet2!E:E,MATCH(Concordance!A249,Sheet2!O:O,0))</f>
        <v>0</v>
      </c>
      <c r="I249" s="184">
        <f>INDEX(Sheet2!F:F,MATCH(Concordance!A249,Sheet2!O:O,0))</f>
        <v>350603.2</v>
      </c>
      <c r="J249" s="184">
        <f>INDEX(Sheet2!H:H,MATCH(A249,Sheet2!O:O,0))</f>
        <v>350603.2</v>
      </c>
      <c r="K249" s="184">
        <f>INDEX(Sheet2!I:I,MATCH(A249,Sheet2!O:O,0))</f>
        <v>0</v>
      </c>
      <c r="L249" s="184">
        <f>INDEX(Sheet2!J:J,MATCH(A249,Sheet2!O:O,0))</f>
        <v>87650.8</v>
      </c>
      <c r="M249" s="184">
        <f>INDEX(Sheet2!L:L,MATCH(A249,Sheet2!O:O,0))</f>
        <v>87650.8</v>
      </c>
      <c r="O249" s="184">
        <f>INDEX(Sheet3!E:E,MATCH(Concordance!A249,Sheet3!I:I,0))</f>
        <v>194807</v>
      </c>
      <c r="P249" s="184">
        <f>INDEX(Sheet3!H:H,MATCH(A249,Sheet3!I:I,0))</f>
        <v>194807</v>
      </c>
    </row>
    <row r="250" spans="1:16" x14ac:dyDescent="0.25">
      <c r="A250" s="22">
        <v>49137</v>
      </c>
      <c r="B250" s="27" t="s">
        <v>886</v>
      </c>
      <c r="C250" s="24">
        <v>38288866</v>
      </c>
      <c r="D250" s="24" t="s">
        <v>326</v>
      </c>
      <c r="E250" s="184">
        <v>1002014</v>
      </c>
      <c r="F250" s="184">
        <v>200402.80000000002</v>
      </c>
      <c r="G250" s="184">
        <v>801611.20000000007</v>
      </c>
      <c r="H250" s="184">
        <f>INDEX(Sheet2!E:E,MATCH(Concordance!A250,Sheet2!O:O,0))</f>
        <v>490937.59</v>
      </c>
      <c r="I250" s="184">
        <f>INDEX(Sheet2!F:F,MATCH(Concordance!A250,Sheet2!O:O,0))</f>
        <v>27537.23</v>
      </c>
      <c r="J250" s="184">
        <f>INDEX(Sheet2!H:H,MATCH(A250,Sheet2!O:O,0))</f>
        <v>518474.82</v>
      </c>
      <c r="K250" s="184">
        <f>INDEX(Sheet2!I:I,MATCH(A250,Sheet2!O:O,0))</f>
        <v>0</v>
      </c>
      <c r="L250" s="184">
        <f>INDEX(Sheet2!J:J,MATCH(A250,Sheet2!O:O,0))</f>
        <v>0</v>
      </c>
      <c r="M250" s="184">
        <f>INDEX(Sheet2!L:L,MATCH(A250,Sheet2!O:O,0))</f>
        <v>0</v>
      </c>
      <c r="O250" s="184">
        <f>INDEX(Sheet3!E:E,MATCH(Concordance!A250,Sheet3!I:I,0))</f>
        <v>445403</v>
      </c>
      <c r="P250" s="184">
        <f>INDEX(Sheet3!H:H,MATCH(A250,Sheet3!I:I,0))</f>
        <v>445403</v>
      </c>
    </row>
    <row r="251" spans="1:16" x14ac:dyDescent="0.25">
      <c r="A251" s="22">
        <v>49140</v>
      </c>
      <c r="B251" s="27" t="s">
        <v>887</v>
      </c>
      <c r="C251" s="24">
        <v>34030908</v>
      </c>
      <c r="D251" s="24" t="s">
        <v>547</v>
      </c>
      <c r="E251" s="184">
        <v>1755998</v>
      </c>
      <c r="F251" s="184">
        <v>351199.60000000003</v>
      </c>
      <c r="G251" s="184">
        <v>1404798.4000000001</v>
      </c>
      <c r="H251" s="184">
        <f>INDEX(Sheet2!E:E,MATCH(Concordance!A251,Sheet2!O:O,0))</f>
        <v>747833.81</v>
      </c>
      <c r="I251" s="184">
        <f>INDEX(Sheet2!F:F,MATCH(Concordance!A251,Sheet2!O:O,0))</f>
        <v>259729.6</v>
      </c>
      <c r="J251" s="184">
        <f>INDEX(Sheet2!H:H,MATCH(A251,Sheet2!O:O,0))</f>
        <v>1007563.41</v>
      </c>
      <c r="K251" s="184">
        <f>INDEX(Sheet2!I:I,MATCH(A251,Sheet2!O:O,0))</f>
        <v>0</v>
      </c>
      <c r="L251" s="184">
        <f>INDEX(Sheet2!J:J,MATCH(A251,Sheet2!O:O,0))</f>
        <v>245270.39999999999</v>
      </c>
      <c r="M251" s="184">
        <f>INDEX(Sheet2!L:L,MATCH(A251,Sheet2!O:O,0))</f>
        <v>245270.39999999999</v>
      </c>
      <c r="O251" s="184">
        <f>INDEX(Sheet3!E:E,MATCH(Concordance!A251,Sheet3!I:I,0))</f>
        <v>780555</v>
      </c>
      <c r="P251" s="184">
        <f>INDEX(Sheet3!H:H,MATCH(A251,Sheet3!I:I,0))</f>
        <v>780555</v>
      </c>
    </row>
    <row r="252" spans="1:16" x14ac:dyDescent="0.25">
      <c r="A252" s="22">
        <v>49142</v>
      </c>
      <c r="B252" s="27" t="s">
        <v>27</v>
      </c>
      <c r="C252" s="24">
        <v>884179334</v>
      </c>
      <c r="D252" s="24" t="s">
        <v>176</v>
      </c>
      <c r="E252" s="184">
        <v>10441156</v>
      </c>
      <c r="F252" s="184">
        <v>2088231.2000000002</v>
      </c>
      <c r="G252" s="184">
        <v>8352924.8000000007</v>
      </c>
      <c r="H252" s="184">
        <f>INDEX(Sheet2!E:E,MATCH(Concordance!A252,Sheet2!O:O,0))</f>
        <v>0</v>
      </c>
      <c r="I252" s="184">
        <f>INDEX(Sheet2!F:F,MATCH(Concordance!A252,Sheet2!O:O,0))</f>
        <v>2820425.05</v>
      </c>
      <c r="J252" s="184">
        <f>INDEX(Sheet2!H:H,MATCH(A252,Sheet2!O:O,0))</f>
        <v>2820425.05</v>
      </c>
      <c r="K252" s="184">
        <f>INDEX(Sheet2!I:I,MATCH(A252,Sheet2!O:O,0))</f>
        <v>0</v>
      </c>
      <c r="L252" s="184">
        <f>INDEX(Sheet2!J:J,MATCH(A252,Sheet2!O:O,0))</f>
        <v>1578023.96</v>
      </c>
      <c r="M252" s="184">
        <f>INDEX(Sheet2!L:L,MATCH(A252,Sheet2!O:O,0))</f>
        <v>1578023.96</v>
      </c>
      <c r="O252" s="184">
        <f>INDEX(Sheet3!E:E,MATCH(Concordance!A252,Sheet3!I:I,0))</f>
        <v>4641176</v>
      </c>
      <c r="P252" s="184">
        <f>INDEX(Sheet3!H:H,MATCH(A252,Sheet3!I:I,0))</f>
        <v>4641176</v>
      </c>
    </row>
    <row r="253" spans="1:16" x14ac:dyDescent="0.25">
      <c r="A253" s="22">
        <v>49144</v>
      </c>
      <c r="B253" s="27" t="s">
        <v>888</v>
      </c>
      <c r="C253" s="24">
        <v>98474794</v>
      </c>
      <c r="D253" s="24" t="s">
        <v>640</v>
      </c>
      <c r="E253" s="184">
        <v>6063766</v>
      </c>
      <c r="F253" s="184">
        <v>1212753.2</v>
      </c>
      <c r="G253" s="184">
        <v>4851012.8</v>
      </c>
      <c r="H253" s="184">
        <f>INDEX(Sheet2!E:E,MATCH(Concordance!A253,Sheet2!O:O,0))</f>
        <v>2605000</v>
      </c>
      <c r="I253" s="184">
        <f>INDEX(Sheet2!F:F,MATCH(Concordance!A253,Sheet2!O:O,0))</f>
        <v>1755000</v>
      </c>
      <c r="J253" s="184">
        <f>INDEX(Sheet2!H:H,MATCH(A253,Sheet2!O:O,0))</f>
        <v>4360000</v>
      </c>
      <c r="K253" s="184">
        <f>INDEX(Sheet2!I:I,MATCH(A253,Sheet2!O:O,0))</f>
        <v>395000</v>
      </c>
      <c r="L253" s="184">
        <f>INDEX(Sheet2!J:J,MATCH(A253,Sheet2!O:O,0))</f>
        <v>245000</v>
      </c>
      <c r="M253" s="184">
        <f>INDEX(Sheet2!L:L,MATCH(A253,Sheet2!O:O,0))</f>
        <v>640000</v>
      </c>
      <c r="O253" s="184">
        <f>INDEX(Sheet3!E:E,MATCH(Concordance!A253,Sheet3!I:I,0))</f>
        <v>2695392</v>
      </c>
      <c r="P253" s="184">
        <f>INDEX(Sheet3!H:H,MATCH(A253,Sheet3!I:I,0))</f>
        <v>2695392</v>
      </c>
    </row>
    <row r="254" spans="1:16" x14ac:dyDescent="0.25">
      <c r="A254" s="22">
        <v>49148</v>
      </c>
      <c r="B254" s="27" t="s">
        <v>889</v>
      </c>
      <c r="C254" s="24">
        <v>67956102</v>
      </c>
      <c r="D254" s="24" t="s">
        <v>332</v>
      </c>
      <c r="E254" s="184">
        <v>19313724</v>
      </c>
      <c r="F254" s="184">
        <v>3862744.8000000003</v>
      </c>
      <c r="G254" s="184">
        <v>15450979.200000001</v>
      </c>
      <c r="H254" s="184">
        <f>INDEX(Sheet2!E:E,MATCH(Concordance!A254,Sheet2!O:O,0))</f>
        <v>5027351.4800000004</v>
      </c>
      <c r="I254" s="184">
        <f>INDEX(Sheet2!F:F,MATCH(Concordance!A254,Sheet2!O:O,0))</f>
        <v>5004800.3499999996</v>
      </c>
      <c r="J254" s="184">
        <f>INDEX(Sheet2!H:H,MATCH(A254,Sheet2!O:O,0))</f>
        <v>10032151.83</v>
      </c>
      <c r="K254" s="184">
        <f>INDEX(Sheet2!I:I,MATCH(A254,Sheet2!O:O,0))</f>
        <v>1441157.88</v>
      </c>
      <c r="L254" s="184">
        <f>INDEX(Sheet2!J:J,MATCH(A254,Sheet2!O:O,0))</f>
        <v>1608905.17</v>
      </c>
      <c r="M254" s="184">
        <f>INDEX(Sheet2!L:L,MATCH(A254,Sheet2!O:O,0))</f>
        <v>3050063.05</v>
      </c>
      <c r="O254" s="184">
        <f>INDEX(Sheet3!E:E,MATCH(Concordance!A254,Sheet3!I:I,0))</f>
        <v>8585102</v>
      </c>
      <c r="P254" s="184">
        <f>INDEX(Sheet3!H:H,MATCH(A254,Sheet3!I:I,0))</f>
        <v>8585102</v>
      </c>
    </row>
    <row r="255" spans="1:16" x14ac:dyDescent="0.25">
      <c r="A255" s="22">
        <v>50001</v>
      </c>
      <c r="B255" s="27" t="s">
        <v>890</v>
      </c>
      <c r="C255" s="24">
        <v>91520254</v>
      </c>
      <c r="D255" s="24" t="s">
        <v>473</v>
      </c>
      <c r="E255" s="184">
        <v>8057307</v>
      </c>
      <c r="F255" s="184">
        <v>1611461.4000000001</v>
      </c>
      <c r="G255" s="184">
        <v>6445845.6000000006</v>
      </c>
      <c r="H255" s="184">
        <f>INDEX(Sheet2!E:E,MATCH(Concordance!A255,Sheet2!O:O,0))</f>
        <v>6329440.71</v>
      </c>
      <c r="I255" s="184">
        <f>INDEX(Sheet2!F:F,MATCH(Concordance!A255,Sheet2!O:O,0))</f>
        <v>0</v>
      </c>
      <c r="J255" s="184">
        <f>INDEX(Sheet2!H:H,MATCH(A255,Sheet2!O:O,0))</f>
        <v>6329440.71</v>
      </c>
      <c r="K255" s="184">
        <f>INDEX(Sheet2!I:I,MATCH(A255,Sheet2!O:O,0))</f>
        <v>1727866.29</v>
      </c>
      <c r="L255" s="184">
        <f>INDEX(Sheet2!J:J,MATCH(A255,Sheet2!O:O,0))</f>
        <v>0</v>
      </c>
      <c r="M255" s="184">
        <f>INDEX(Sheet2!L:L,MATCH(A255,Sheet2!O:O,0))</f>
        <v>1727866.29</v>
      </c>
      <c r="O255" s="184">
        <f>INDEX(Sheet3!E:E,MATCH(Concordance!A255,Sheet3!I:I,0))</f>
        <v>3581536</v>
      </c>
      <c r="P255" s="184">
        <f>INDEX(Sheet3!H:H,MATCH(A255,Sheet3!I:I,0))</f>
        <v>3581536</v>
      </c>
    </row>
    <row r="256" spans="1:16" x14ac:dyDescent="0.25">
      <c r="A256" s="22">
        <v>50002</v>
      </c>
      <c r="B256" s="27" t="s">
        <v>891</v>
      </c>
      <c r="C256" s="24">
        <v>37352135</v>
      </c>
      <c r="D256" s="24" t="s">
        <v>280</v>
      </c>
      <c r="E256" s="184">
        <v>1281434</v>
      </c>
      <c r="F256" s="184">
        <v>256286.80000000002</v>
      </c>
      <c r="G256" s="184">
        <v>1025147.2000000001</v>
      </c>
      <c r="H256" s="184">
        <f>INDEX(Sheet2!E:E,MATCH(Concordance!A256,Sheet2!O:O,0))</f>
        <v>121530.38</v>
      </c>
      <c r="I256" s="184">
        <f>INDEX(Sheet2!F:F,MATCH(Concordance!A256,Sheet2!O:O,0))</f>
        <v>632668.80000000005</v>
      </c>
      <c r="J256" s="184">
        <f>INDEX(Sheet2!H:H,MATCH(A256,Sheet2!O:O,0))</f>
        <v>754199.18</v>
      </c>
      <c r="K256" s="184">
        <f>INDEX(Sheet2!I:I,MATCH(A256,Sheet2!O:O,0))</f>
        <v>0</v>
      </c>
      <c r="L256" s="184">
        <f>INDEX(Sheet2!J:J,MATCH(A256,Sheet2!O:O,0))</f>
        <v>329674.84999999998</v>
      </c>
      <c r="M256" s="184">
        <f>INDEX(Sheet2!L:L,MATCH(A256,Sheet2!O:O,0))</f>
        <v>329674.84999999998</v>
      </c>
      <c r="O256" s="184">
        <f>INDEX(Sheet3!E:E,MATCH(Concordance!A256,Sheet3!I:I,0))</f>
        <v>569608</v>
      </c>
      <c r="P256" s="184">
        <f>INDEX(Sheet3!H:H,MATCH(A256,Sheet3!I:I,0))</f>
        <v>569608</v>
      </c>
    </row>
    <row r="257" spans="1:16" x14ac:dyDescent="0.25">
      <c r="A257" s="22">
        <v>50003</v>
      </c>
      <c r="B257" s="27" t="s">
        <v>892</v>
      </c>
      <c r="C257" s="24">
        <v>42919795</v>
      </c>
      <c r="D257" s="24" t="s">
        <v>308</v>
      </c>
      <c r="E257" s="184">
        <v>2990500</v>
      </c>
      <c r="F257" s="184">
        <v>598100</v>
      </c>
      <c r="G257" s="184">
        <v>2392400</v>
      </c>
      <c r="H257" s="184">
        <f>INDEX(Sheet2!E:E,MATCH(Concordance!A257,Sheet2!O:O,0))</f>
        <v>88027.46</v>
      </c>
      <c r="I257" s="184">
        <f>INDEX(Sheet2!F:F,MATCH(Concordance!A257,Sheet2!O:O,0))</f>
        <v>2195578.6</v>
      </c>
      <c r="J257" s="184">
        <f>INDEX(Sheet2!H:H,MATCH(A257,Sheet2!O:O,0))</f>
        <v>2283606.06</v>
      </c>
      <c r="K257" s="184">
        <f>INDEX(Sheet2!I:I,MATCH(A257,Sheet2!O:O,0))</f>
        <v>17528.400000000001</v>
      </c>
      <c r="L257" s="184">
        <f>INDEX(Sheet2!J:J,MATCH(A257,Sheet2!O:O,0))</f>
        <v>293025.59999999998</v>
      </c>
      <c r="M257" s="184">
        <f>INDEX(Sheet2!L:L,MATCH(A257,Sheet2!O:O,0))</f>
        <v>310554</v>
      </c>
      <c r="O257" s="184">
        <f>INDEX(Sheet3!E:E,MATCH(Concordance!A257,Sheet3!I:I,0))</f>
        <v>1329301</v>
      </c>
      <c r="P257" s="184">
        <f>INDEX(Sheet3!H:H,MATCH(A257,Sheet3!I:I,0))</f>
        <v>981724.6</v>
      </c>
    </row>
    <row r="258" spans="1:16" x14ac:dyDescent="0.25">
      <c r="A258" s="22">
        <v>50005</v>
      </c>
      <c r="B258" s="27" t="s">
        <v>893</v>
      </c>
      <c r="C258" s="24">
        <v>100654235</v>
      </c>
      <c r="D258" s="24" t="s">
        <v>231</v>
      </c>
      <c r="E258" s="184">
        <v>1833777</v>
      </c>
      <c r="F258" s="184">
        <v>366755.4</v>
      </c>
      <c r="G258" s="184">
        <v>1467021.6</v>
      </c>
      <c r="H258" s="184">
        <f>INDEX(Sheet2!E:E,MATCH(Concordance!A258,Sheet2!O:O,0))</f>
        <v>0</v>
      </c>
      <c r="I258" s="184">
        <f>INDEX(Sheet2!F:F,MATCH(Concordance!A258,Sheet2!O:O,0))</f>
        <v>1467021.6</v>
      </c>
      <c r="J258" s="184">
        <f>INDEX(Sheet2!H:H,MATCH(A258,Sheet2!O:O,0))</f>
        <v>1467021.6</v>
      </c>
      <c r="K258" s="184">
        <f>INDEX(Sheet2!I:I,MATCH(A258,Sheet2!O:O,0))</f>
        <v>0</v>
      </c>
      <c r="L258" s="184">
        <f>INDEX(Sheet2!J:J,MATCH(A258,Sheet2!O:O,0))</f>
        <v>366755.4</v>
      </c>
      <c r="M258" s="184">
        <f>INDEX(Sheet2!L:L,MATCH(A258,Sheet2!O:O,0))</f>
        <v>366755.4</v>
      </c>
      <c r="O258" s="184">
        <f>INDEX(Sheet3!E:E,MATCH(Concordance!A258,Sheet3!I:I,0))</f>
        <v>815128</v>
      </c>
      <c r="P258" s="184">
        <f>INDEX(Sheet3!H:H,MATCH(A258,Sheet3!I:I,0))</f>
        <v>815128</v>
      </c>
    </row>
    <row r="259" spans="1:16" x14ac:dyDescent="0.25">
      <c r="A259" s="22">
        <v>50006</v>
      </c>
      <c r="B259" s="27" t="s">
        <v>894</v>
      </c>
      <c r="C259" s="24">
        <v>60579372</v>
      </c>
      <c r="D259" s="24" t="s">
        <v>252</v>
      </c>
      <c r="E259" s="184">
        <v>3000087</v>
      </c>
      <c r="F259" s="184">
        <v>600017.4</v>
      </c>
      <c r="G259" s="184">
        <v>2400069.6</v>
      </c>
      <c r="H259" s="184">
        <f>INDEX(Sheet2!E:E,MATCH(Concordance!A259,Sheet2!O:O,0))</f>
        <v>2400069.6</v>
      </c>
      <c r="I259" s="184">
        <f>INDEX(Sheet2!F:F,MATCH(Concordance!A259,Sheet2!O:O,0))</f>
        <v>0</v>
      </c>
      <c r="J259" s="184">
        <f>INDEX(Sheet2!H:H,MATCH(A259,Sheet2!O:O,0))</f>
        <v>2400069.6</v>
      </c>
      <c r="K259" s="184">
        <f>INDEX(Sheet2!I:I,MATCH(A259,Sheet2!O:O,0))</f>
        <v>600017.4</v>
      </c>
      <c r="L259" s="184">
        <f>INDEX(Sheet2!J:J,MATCH(A259,Sheet2!O:O,0))</f>
        <v>0</v>
      </c>
      <c r="M259" s="184">
        <f>INDEX(Sheet2!L:L,MATCH(A259,Sheet2!O:O,0))</f>
        <v>600017.4</v>
      </c>
      <c r="O259" s="184">
        <f>INDEX(Sheet3!E:E,MATCH(Concordance!A259,Sheet3!I:I,0))</f>
        <v>1333562</v>
      </c>
      <c r="P259" s="184">
        <f>INDEX(Sheet3!H:H,MATCH(A259,Sheet3!I:I,0))</f>
        <v>1333562</v>
      </c>
    </row>
    <row r="260" spans="1:16" x14ac:dyDescent="0.25">
      <c r="A260" s="22">
        <v>50007</v>
      </c>
      <c r="B260" s="27" t="s">
        <v>895</v>
      </c>
      <c r="C260" s="24">
        <v>100654334</v>
      </c>
      <c r="D260" s="24" t="s">
        <v>329</v>
      </c>
      <c r="E260" s="184">
        <v>788387</v>
      </c>
      <c r="F260" s="184">
        <v>157677.40000000002</v>
      </c>
      <c r="G260" s="184">
        <v>630709.60000000009</v>
      </c>
      <c r="H260" s="184">
        <f>INDEX(Sheet2!E:E,MATCH(Concordance!A260,Sheet2!O:O,0))</f>
        <v>0</v>
      </c>
      <c r="I260" s="184">
        <f>INDEX(Sheet2!F:F,MATCH(Concordance!A260,Sheet2!O:O,0))</f>
        <v>80000</v>
      </c>
      <c r="J260" s="184">
        <f>INDEX(Sheet2!H:H,MATCH(A260,Sheet2!O:O,0))</f>
        <v>80000</v>
      </c>
      <c r="K260" s="184">
        <f>INDEX(Sheet2!I:I,MATCH(A260,Sheet2!O:O,0))</f>
        <v>0</v>
      </c>
      <c r="L260" s="184">
        <f>INDEX(Sheet2!J:J,MATCH(A260,Sheet2!O:O,0))</f>
        <v>0</v>
      </c>
      <c r="M260" s="184">
        <f>INDEX(Sheet2!L:L,MATCH(A260,Sheet2!O:O,0))</f>
        <v>0</v>
      </c>
      <c r="O260" s="184">
        <f>INDEX(Sheet3!E:E,MATCH(Concordance!A260,Sheet3!I:I,0))</f>
        <v>350444</v>
      </c>
      <c r="P260" s="184">
        <f>INDEX(Sheet3!H:H,MATCH(A260,Sheet3!I:I,0))</f>
        <v>350444</v>
      </c>
    </row>
    <row r="261" spans="1:16" x14ac:dyDescent="0.25">
      <c r="A261" s="22">
        <v>50009</v>
      </c>
      <c r="B261" s="27" t="s">
        <v>896</v>
      </c>
      <c r="C261" s="24">
        <v>100655158</v>
      </c>
      <c r="D261" s="24" t="s">
        <v>608</v>
      </c>
      <c r="E261" s="184">
        <v>558524</v>
      </c>
      <c r="F261" s="184">
        <v>111704.8</v>
      </c>
      <c r="G261" s="184">
        <v>446819.2</v>
      </c>
      <c r="H261" s="184">
        <f>INDEX(Sheet2!E:E,MATCH(Concordance!A261,Sheet2!O:O,0))</f>
        <v>194237.13</v>
      </c>
      <c r="I261" s="184">
        <f>INDEX(Sheet2!F:F,MATCH(Concordance!A261,Sheet2!O:O,0))</f>
        <v>22047.58</v>
      </c>
      <c r="J261" s="184">
        <f>INDEX(Sheet2!H:H,MATCH(A261,Sheet2!O:O,0))</f>
        <v>216284.71000000002</v>
      </c>
      <c r="K261" s="184">
        <f>INDEX(Sheet2!I:I,MATCH(A261,Sheet2!O:O,0))</f>
        <v>0</v>
      </c>
      <c r="L261" s="184">
        <f>INDEX(Sheet2!J:J,MATCH(A261,Sheet2!O:O,0))</f>
        <v>328811.01</v>
      </c>
      <c r="M261" s="184">
        <f>INDEX(Sheet2!L:L,MATCH(A261,Sheet2!O:O,0))</f>
        <v>328811.01</v>
      </c>
      <c r="O261" s="184">
        <f>INDEX(Sheet3!E:E,MATCH(Concordance!A261,Sheet3!I:I,0))</f>
        <v>248268</v>
      </c>
      <c r="P261" s="184">
        <f>INDEX(Sheet3!H:H,MATCH(A261,Sheet3!I:I,0))</f>
        <v>248268</v>
      </c>
    </row>
    <row r="262" spans="1:16" x14ac:dyDescent="0.25">
      <c r="A262" s="22">
        <v>50010</v>
      </c>
      <c r="B262" s="27" t="s">
        <v>108</v>
      </c>
      <c r="C262" s="24">
        <v>193465317</v>
      </c>
      <c r="D262" s="24" t="s">
        <v>655</v>
      </c>
      <c r="E262" s="184">
        <v>2597627</v>
      </c>
      <c r="F262" s="184">
        <v>519525.4</v>
      </c>
      <c r="G262" s="184">
        <v>2078101.6</v>
      </c>
      <c r="H262" s="184">
        <f>INDEX(Sheet2!E:E,MATCH(Concordance!A262,Sheet2!O:O,0))</f>
        <v>1587326</v>
      </c>
      <c r="I262" s="184">
        <f>INDEX(Sheet2!F:F,MATCH(Concordance!A262,Sheet2!O:O,0))</f>
        <v>331789.12</v>
      </c>
      <c r="J262" s="184">
        <f>INDEX(Sheet2!H:H,MATCH(A262,Sheet2!O:O,0))</f>
        <v>1919115.12</v>
      </c>
      <c r="K262" s="184">
        <f>INDEX(Sheet2!I:I,MATCH(A262,Sheet2!O:O,0))</f>
        <v>180345.5</v>
      </c>
      <c r="L262" s="184">
        <f>INDEX(Sheet2!J:J,MATCH(A262,Sheet2!O:O,0))</f>
        <v>498166.38</v>
      </c>
      <c r="M262" s="184">
        <f>INDEX(Sheet2!L:L,MATCH(A262,Sheet2!O:O,0))</f>
        <v>678511.88</v>
      </c>
      <c r="O262" s="184">
        <f>INDEX(Sheet3!E:E,MATCH(Concordance!A262,Sheet3!I:I,0))</f>
        <v>1154666</v>
      </c>
      <c r="P262" s="184">
        <f>INDEX(Sheet3!H:H,MATCH(A262,Sheet3!I:I,0))</f>
        <v>1154666</v>
      </c>
    </row>
    <row r="263" spans="1:16" x14ac:dyDescent="0.25">
      <c r="A263" s="22">
        <v>50012</v>
      </c>
      <c r="B263" s="27" t="s">
        <v>897</v>
      </c>
      <c r="C263" s="24">
        <v>51779221</v>
      </c>
      <c r="D263" s="24" t="s">
        <v>256</v>
      </c>
      <c r="E263" s="184">
        <v>9055885</v>
      </c>
      <c r="F263" s="184">
        <v>1811177</v>
      </c>
      <c r="G263" s="184">
        <v>7244708</v>
      </c>
      <c r="H263" s="184">
        <f>INDEX(Sheet2!E:E,MATCH(Concordance!A263,Sheet2!O:O,0))</f>
        <v>246132.75</v>
      </c>
      <c r="I263" s="184">
        <f>INDEX(Sheet2!F:F,MATCH(Concordance!A263,Sheet2!O:O,0))</f>
        <v>1187382.52</v>
      </c>
      <c r="J263" s="184">
        <f>INDEX(Sheet2!H:H,MATCH(A263,Sheet2!O:O,0))</f>
        <v>1433515.27</v>
      </c>
      <c r="K263" s="184">
        <f>INDEX(Sheet2!I:I,MATCH(A263,Sheet2!O:O,0))</f>
        <v>532579.15</v>
      </c>
      <c r="L263" s="184">
        <f>INDEX(Sheet2!J:J,MATCH(A263,Sheet2!O:O,0))</f>
        <v>1951776.2</v>
      </c>
      <c r="M263" s="184">
        <f>INDEX(Sheet2!L:L,MATCH(A263,Sheet2!O:O,0))</f>
        <v>2484355.35</v>
      </c>
      <c r="O263" s="184">
        <f>INDEX(Sheet3!E:E,MATCH(Concordance!A263,Sheet3!I:I,0))</f>
        <v>4025412</v>
      </c>
      <c r="P263" s="184">
        <f>INDEX(Sheet3!H:H,MATCH(A263,Sheet3!I:I,0))</f>
        <v>3098605.7800000003</v>
      </c>
    </row>
    <row r="264" spans="1:16" x14ac:dyDescent="0.25">
      <c r="A264" s="22">
        <v>50013</v>
      </c>
      <c r="B264" s="27" t="s">
        <v>898</v>
      </c>
      <c r="C264" s="24">
        <v>59654905</v>
      </c>
      <c r="D264" s="24" t="s">
        <v>216</v>
      </c>
      <c r="E264" s="184">
        <v>715768</v>
      </c>
      <c r="F264" s="184">
        <v>143153.60000000001</v>
      </c>
      <c r="G264" s="184">
        <v>572614.40000000002</v>
      </c>
      <c r="H264" s="184">
        <f>INDEX(Sheet2!E:E,MATCH(Concordance!A264,Sheet2!O:O,0))</f>
        <v>560768</v>
      </c>
      <c r="I264" s="184">
        <f>INDEX(Sheet2!F:F,MATCH(Concordance!A264,Sheet2!O:O,0))</f>
        <v>0</v>
      </c>
      <c r="J264" s="184">
        <f>INDEX(Sheet2!H:H,MATCH(A264,Sheet2!O:O,0))</f>
        <v>560768</v>
      </c>
      <c r="K264" s="184">
        <f>INDEX(Sheet2!I:I,MATCH(A264,Sheet2!O:O,0))</f>
        <v>155000</v>
      </c>
      <c r="L264" s="184">
        <f>INDEX(Sheet2!J:J,MATCH(A264,Sheet2!O:O,0))</f>
        <v>0</v>
      </c>
      <c r="M264" s="184">
        <f>INDEX(Sheet2!L:L,MATCH(A264,Sheet2!O:O,0))</f>
        <v>155000</v>
      </c>
      <c r="O264" s="184">
        <f>INDEX(Sheet3!E:E,MATCH(Concordance!A264,Sheet3!I:I,0))</f>
        <v>318165</v>
      </c>
      <c r="P264" s="184">
        <f>INDEX(Sheet3!H:H,MATCH(A264,Sheet3!I:I,0))</f>
        <v>318165</v>
      </c>
    </row>
    <row r="265" spans="1:16" x14ac:dyDescent="0.25">
      <c r="A265" s="22">
        <v>50014</v>
      </c>
      <c r="B265" s="27" t="s">
        <v>899</v>
      </c>
      <c r="C265" s="24">
        <v>35150986</v>
      </c>
      <c r="D265" s="24" t="s">
        <v>224</v>
      </c>
      <c r="E265" s="184">
        <v>3844281</v>
      </c>
      <c r="F265" s="184">
        <v>768856.20000000007</v>
      </c>
      <c r="G265" s="184">
        <v>3075424.8000000003</v>
      </c>
      <c r="H265" s="184">
        <f>INDEX(Sheet2!E:E,MATCH(Concordance!A265,Sheet2!O:O,0))</f>
        <v>3028491.89</v>
      </c>
      <c r="I265" s="184">
        <f>INDEX(Sheet2!F:F,MATCH(Concordance!A265,Sheet2!O:O,0))</f>
        <v>0</v>
      </c>
      <c r="J265" s="184">
        <f>INDEX(Sheet2!H:H,MATCH(A265,Sheet2!O:O,0))</f>
        <v>3028491.89</v>
      </c>
      <c r="K265" s="184">
        <f>INDEX(Sheet2!I:I,MATCH(A265,Sheet2!O:O,0))</f>
        <v>127394</v>
      </c>
      <c r="L265" s="184">
        <f>INDEX(Sheet2!J:J,MATCH(A265,Sheet2!O:O,0))</f>
        <v>337935.26</v>
      </c>
      <c r="M265" s="184">
        <f>INDEX(Sheet2!L:L,MATCH(A265,Sheet2!O:O,0))</f>
        <v>465329.26</v>
      </c>
      <c r="O265" s="184">
        <f>INDEX(Sheet3!E:E,MATCH(Concordance!A265,Sheet3!I:I,0))</f>
        <v>1708813</v>
      </c>
      <c r="P265" s="184">
        <f>INDEX(Sheet3!H:H,MATCH(A265,Sheet3!I:I,0))</f>
        <v>1708604</v>
      </c>
    </row>
    <row r="266" spans="1:16" x14ac:dyDescent="0.25">
      <c r="A266" s="22">
        <v>51150</v>
      </c>
      <c r="B266" s="27" t="s">
        <v>900</v>
      </c>
      <c r="C266" s="24">
        <v>46583811</v>
      </c>
      <c r="D266" s="24" t="s">
        <v>345</v>
      </c>
      <c r="E266" s="184">
        <v>364478</v>
      </c>
      <c r="F266" s="184">
        <v>72895.600000000006</v>
      </c>
      <c r="G266" s="184">
        <v>291582.40000000002</v>
      </c>
      <c r="H266" s="184">
        <f>INDEX(Sheet2!E:E,MATCH(Concordance!A266,Sheet2!O:O,0))</f>
        <v>30899</v>
      </c>
      <c r="I266" s="184">
        <f>INDEX(Sheet2!F:F,MATCH(Concordance!A266,Sheet2!O:O,0))</f>
        <v>0</v>
      </c>
      <c r="J266" s="184">
        <f>INDEX(Sheet2!H:H,MATCH(A266,Sheet2!O:O,0))</f>
        <v>30899</v>
      </c>
      <c r="K266" s="184">
        <f>INDEX(Sheet2!I:I,MATCH(A266,Sheet2!O:O,0))</f>
        <v>333579</v>
      </c>
      <c r="L266" s="184">
        <f>INDEX(Sheet2!J:J,MATCH(A266,Sheet2!O:O,0))</f>
        <v>0</v>
      </c>
      <c r="M266" s="184">
        <f>INDEX(Sheet2!L:L,MATCH(A266,Sheet2!O:O,0))</f>
        <v>333579</v>
      </c>
      <c r="O266" s="184">
        <f>INDEX(Sheet3!E:E,MATCH(Concordance!A266,Sheet3!I:I,0))</f>
        <v>162013</v>
      </c>
      <c r="P266" s="184">
        <f>INDEX(Sheet3!H:H,MATCH(A266,Sheet3!I:I,0))</f>
        <v>161993</v>
      </c>
    </row>
    <row r="267" spans="1:16" x14ac:dyDescent="0.25">
      <c r="A267" s="22">
        <v>51152</v>
      </c>
      <c r="B267" s="27" t="s">
        <v>901</v>
      </c>
      <c r="C267" s="24">
        <v>100041300</v>
      </c>
      <c r="D267" s="24" t="s">
        <v>311</v>
      </c>
      <c r="E267" s="184">
        <v>1446707</v>
      </c>
      <c r="F267" s="184">
        <v>289341.40000000002</v>
      </c>
      <c r="G267" s="184">
        <v>1157365.6000000001</v>
      </c>
      <c r="H267" s="184">
        <f>INDEX(Sheet2!E:E,MATCH(Concordance!A267,Sheet2!O:O,0))</f>
        <v>64175.46</v>
      </c>
      <c r="I267" s="184">
        <f>INDEX(Sheet2!F:F,MATCH(Concordance!A267,Sheet2!O:O,0))</f>
        <v>536484.87</v>
      </c>
      <c r="J267" s="184">
        <f>INDEX(Sheet2!H:H,MATCH(A267,Sheet2!O:O,0))</f>
        <v>600660.32999999996</v>
      </c>
      <c r="K267" s="184">
        <f>INDEX(Sheet2!I:I,MATCH(A267,Sheet2!O:O,0))</f>
        <v>115446.96</v>
      </c>
      <c r="L267" s="184">
        <f>INDEX(Sheet2!J:J,MATCH(A267,Sheet2!O:O,0))</f>
        <v>39499</v>
      </c>
      <c r="M267" s="184">
        <f>INDEX(Sheet2!L:L,MATCH(A267,Sheet2!O:O,0))</f>
        <v>154945.96000000002</v>
      </c>
      <c r="O267" s="184">
        <f>INDEX(Sheet3!E:E,MATCH(Concordance!A267,Sheet3!I:I,0))</f>
        <v>643073</v>
      </c>
      <c r="P267" s="184">
        <f>INDEX(Sheet3!H:H,MATCH(A267,Sheet3!I:I,0))</f>
        <v>643073</v>
      </c>
    </row>
    <row r="268" spans="1:16" x14ac:dyDescent="0.25">
      <c r="A268" s="22">
        <v>51153</v>
      </c>
      <c r="B268" s="27" t="s">
        <v>902</v>
      </c>
      <c r="C268" s="24">
        <v>193009321</v>
      </c>
      <c r="D268" s="24" t="s">
        <v>186</v>
      </c>
      <c r="E268" s="184">
        <v>517085</v>
      </c>
      <c r="F268" s="184">
        <v>103417</v>
      </c>
      <c r="G268" s="184">
        <v>413668</v>
      </c>
      <c r="H268" s="184">
        <f>INDEX(Sheet2!E:E,MATCH(Concordance!A268,Sheet2!O:O,0))</f>
        <v>0</v>
      </c>
      <c r="I268" s="184">
        <f>INDEX(Sheet2!F:F,MATCH(Concordance!A268,Sheet2!O:O,0))</f>
        <v>218362.5</v>
      </c>
      <c r="J268" s="184">
        <f>INDEX(Sheet2!H:H,MATCH(A268,Sheet2!O:O,0))</f>
        <v>218362.5</v>
      </c>
      <c r="K268" s="184">
        <f>INDEX(Sheet2!I:I,MATCH(A268,Sheet2!O:O,0))</f>
        <v>0</v>
      </c>
      <c r="L268" s="184">
        <f>INDEX(Sheet2!J:J,MATCH(A268,Sheet2!O:O,0))</f>
        <v>0</v>
      </c>
      <c r="M268" s="184">
        <f>INDEX(Sheet2!L:L,MATCH(A268,Sheet2!O:O,0))</f>
        <v>0</v>
      </c>
      <c r="O268" s="184">
        <f>INDEX(Sheet3!E:E,MATCH(Concordance!A268,Sheet3!I:I,0))</f>
        <v>229848</v>
      </c>
      <c r="P268" s="184">
        <f>INDEX(Sheet3!H:H,MATCH(A268,Sheet3!I:I,0))</f>
        <v>229848</v>
      </c>
    </row>
    <row r="269" spans="1:16" x14ac:dyDescent="0.25">
      <c r="A269" s="22">
        <v>51154</v>
      </c>
      <c r="B269" s="27" t="s">
        <v>903</v>
      </c>
      <c r="C269" s="24">
        <v>100653807</v>
      </c>
      <c r="D269" s="24" t="s">
        <v>331</v>
      </c>
      <c r="E269" s="184">
        <v>741977</v>
      </c>
      <c r="F269" s="184">
        <v>148395.4</v>
      </c>
      <c r="G269" s="184">
        <v>593581.6</v>
      </c>
      <c r="H269" s="184">
        <f>INDEX(Sheet2!E:E,MATCH(Concordance!A269,Sheet2!O:O,0))</f>
        <v>289624.32000000001</v>
      </c>
      <c r="I269" s="184">
        <f>INDEX(Sheet2!F:F,MATCH(Concordance!A269,Sheet2!O:O,0))</f>
        <v>193726.94</v>
      </c>
      <c r="J269" s="184">
        <f>INDEX(Sheet2!H:H,MATCH(A269,Sheet2!O:O,0))</f>
        <v>483351.26</v>
      </c>
      <c r="K269" s="184">
        <f>INDEX(Sheet2!I:I,MATCH(A269,Sheet2!O:O,0))</f>
        <v>93976.78</v>
      </c>
      <c r="L269" s="184">
        <f>INDEX(Sheet2!J:J,MATCH(A269,Sheet2!O:O,0))</f>
        <v>164648.95999999999</v>
      </c>
      <c r="M269" s="184">
        <f>INDEX(Sheet2!L:L,MATCH(A269,Sheet2!O:O,0))</f>
        <v>258625.74</v>
      </c>
      <c r="O269" s="184">
        <f>INDEX(Sheet3!E:E,MATCH(Concordance!A269,Sheet3!I:I,0))</f>
        <v>329815</v>
      </c>
      <c r="P269" s="184">
        <f>INDEX(Sheet3!H:H,MATCH(A269,Sheet3!I:I,0))</f>
        <v>329774</v>
      </c>
    </row>
    <row r="270" spans="1:16" x14ac:dyDescent="0.25">
      <c r="A270" s="22">
        <v>51155</v>
      </c>
      <c r="B270" s="27" t="s">
        <v>904</v>
      </c>
      <c r="C270" s="24">
        <v>46838884</v>
      </c>
      <c r="D270" s="24" t="s">
        <v>351</v>
      </c>
      <c r="E270" s="184">
        <v>1615066</v>
      </c>
      <c r="F270" s="184">
        <v>323013.2</v>
      </c>
      <c r="G270" s="184">
        <v>1292052.8</v>
      </c>
      <c r="H270" s="184">
        <f>INDEX(Sheet2!E:E,MATCH(Concordance!A270,Sheet2!O:O,0))</f>
        <v>885037</v>
      </c>
      <c r="I270" s="184">
        <f>INDEX(Sheet2!F:F,MATCH(Concordance!A270,Sheet2!O:O,0))</f>
        <v>0</v>
      </c>
      <c r="J270" s="184">
        <f>INDEX(Sheet2!H:H,MATCH(A270,Sheet2!O:O,0))</f>
        <v>885037</v>
      </c>
      <c r="K270" s="184">
        <f>INDEX(Sheet2!I:I,MATCH(A270,Sheet2!O:O,0))</f>
        <v>730029</v>
      </c>
      <c r="L270" s="184">
        <f>INDEX(Sheet2!J:J,MATCH(A270,Sheet2!O:O,0))</f>
        <v>0</v>
      </c>
      <c r="M270" s="184">
        <f>INDEX(Sheet2!L:L,MATCH(A270,Sheet2!O:O,0))</f>
        <v>730029</v>
      </c>
      <c r="O270" s="184">
        <f>INDEX(Sheet3!E:E,MATCH(Concordance!A270,Sheet3!I:I,0))</f>
        <v>717909</v>
      </c>
      <c r="P270" s="184">
        <f>INDEX(Sheet3!H:H,MATCH(A270,Sheet3!I:I,0))</f>
        <v>717821</v>
      </c>
    </row>
    <row r="271" spans="1:16" x14ac:dyDescent="0.25">
      <c r="A271" s="22">
        <v>51156</v>
      </c>
      <c r="B271" s="27" t="s">
        <v>905</v>
      </c>
      <c r="C271" s="24">
        <v>843914941</v>
      </c>
      <c r="D271" s="24" t="s">
        <v>371</v>
      </c>
      <c r="E271" s="184">
        <v>422562</v>
      </c>
      <c r="F271" s="184">
        <v>84512.400000000009</v>
      </c>
      <c r="G271" s="184">
        <v>338049.60000000003</v>
      </c>
      <c r="H271" s="184">
        <f>INDEX(Sheet2!E:E,MATCH(Concordance!A271,Sheet2!O:O,0))</f>
        <v>0</v>
      </c>
      <c r="I271" s="184">
        <f>INDEX(Sheet2!F:F,MATCH(Concordance!A271,Sheet2!O:O,0))</f>
        <v>148347.10999999999</v>
      </c>
      <c r="J271" s="184">
        <f>INDEX(Sheet2!H:H,MATCH(A271,Sheet2!O:O,0))</f>
        <v>148347.10999999999</v>
      </c>
      <c r="K271" s="184">
        <f>INDEX(Sheet2!I:I,MATCH(A271,Sheet2!O:O,0))</f>
        <v>27214.6</v>
      </c>
      <c r="L271" s="184">
        <f>INDEX(Sheet2!J:J,MATCH(A271,Sheet2!O:O,0))</f>
        <v>33258.76</v>
      </c>
      <c r="M271" s="184">
        <f>INDEX(Sheet2!L:L,MATCH(A271,Sheet2!O:O,0))</f>
        <v>60473.36</v>
      </c>
      <c r="O271" s="184">
        <f>INDEX(Sheet3!E:E,MATCH(Concordance!A271,Sheet3!I:I,0))</f>
        <v>187832</v>
      </c>
      <c r="P271" s="184">
        <f>INDEX(Sheet3!H:H,MATCH(A271,Sheet3!I:I,0))</f>
        <v>187809</v>
      </c>
    </row>
    <row r="272" spans="1:16" x14ac:dyDescent="0.25">
      <c r="A272" s="22">
        <v>51159</v>
      </c>
      <c r="B272" s="27" t="s">
        <v>906</v>
      </c>
      <c r="C272" s="24">
        <v>67954933</v>
      </c>
      <c r="D272" s="24" t="s">
        <v>635</v>
      </c>
      <c r="E272" s="184">
        <v>3674635</v>
      </c>
      <c r="F272" s="184">
        <v>734927</v>
      </c>
      <c r="G272" s="184">
        <v>2939708</v>
      </c>
      <c r="H272" s="184">
        <f>INDEX(Sheet2!E:E,MATCH(Concordance!A272,Sheet2!O:O,0))</f>
        <v>1209521.6299999999</v>
      </c>
      <c r="I272" s="184">
        <f>INDEX(Sheet2!F:F,MATCH(Concordance!A272,Sheet2!O:O,0))</f>
        <v>1274551.0900000001</v>
      </c>
      <c r="J272" s="184">
        <f>INDEX(Sheet2!H:H,MATCH(A272,Sheet2!O:O,0))</f>
        <v>2484072.7199999997</v>
      </c>
      <c r="K272" s="184">
        <f>INDEX(Sheet2!I:I,MATCH(A272,Sheet2!O:O,0))</f>
        <v>595281.14</v>
      </c>
      <c r="L272" s="184">
        <f>INDEX(Sheet2!J:J,MATCH(A272,Sheet2!O:O,0))</f>
        <v>595281.14</v>
      </c>
      <c r="M272" s="184">
        <f>INDEX(Sheet2!L:L,MATCH(A272,Sheet2!O:O,0))</f>
        <v>1190562.28</v>
      </c>
      <c r="O272" s="184">
        <f>INDEX(Sheet3!E:E,MATCH(Concordance!A272,Sheet3!I:I,0))</f>
        <v>1633404</v>
      </c>
      <c r="P272" s="184">
        <f>INDEX(Sheet3!H:H,MATCH(A272,Sheet3!I:I,0))</f>
        <v>1633404</v>
      </c>
    </row>
    <row r="273" spans="1:16" x14ac:dyDescent="0.25">
      <c r="A273" s="22">
        <v>52096</v>
      </c>
      <c r="B273" s="27" t="s">
        <v>907</v>
      </c>
      <c r="C273" s="24">
        <v>84398288</v>
      </c>
      <c r="D273" s="24" t="s">
        <v>352</v>
      </c>
      <c r="E273" s="184">
        <v>1927981</v>
      </c>
      <c r="F273" s="184">
        <v>385596.2</v>
      </c>
      <c r="G273" s="184">
        <v>1542384.8</v>
      </c>
      <c r="H273" s="184">
        <f>INDEX(Sheet2!E:E,MATCH(Concordance!A273,Sheet2!O:O,0))</f>
        <v>142288.34</v>
      </c>
      <c r="I273" s="184">
        <f>INDEX(Sheet2!F:F,MATCH(Concordance!A273,Sheet2!O:O,0))</f>
        <v>680404.13</v>
      </c>
      <c r="J273" s="184">
        <f>INDEX(Sheet2!H:H,MATCH(A273,Sheet2!O:O,0))</f>
        <v>822692.47</v>
      </c>
      <c r="K273" s="184">
        <f>INDEX(Sheet2!I:I,MATCH(A273,Sheet2!O:O,0))</f>
        <v>0</v>
      </c>
      <c r="L273" s="184">
        <f>INDEX(Sheet2!J:J,MATCH(A273,Sheet2!O:O,0))</f>
        <v>119595.87</v>
      </c>
      <c r="M273" s="184">
        <f>INDEX(Sheet2!L:L,MATCH(A273,Sheet2!O:O,0))</f>
        <v>119595.87</v>
      </c>
      <c r="O273" s="184">
        <f>INDEX(Sheet3!E:E,MATCH(Concordance!A273,Sheet3!I:I,0))</f>
        <v>857003</v>
      </c>
      <c r="P273" s="184">
        <f>INDEX(Sheet3!H:H,MATCH(A273,Sheet3!I:I,0))</f>
        <v>857003</v>
      </c>
    </row>
    <row r="274" spans="1:16" x14ac:dyDescent="0.25">
      <c r="A274" s="22">
        <v>53111</v>
      </c>
      <c r="B274" s="27" t="s">
        <v>908</v>
      </c>
      <c r="C274" s="24">
        <v>69560654</v>
      </c>
      <c r="D274" s="24" t="s">
        <v>357</v>
      </c>
      <c r="E274" s="184">
        <v>1580292</v>
      </c>
      <c r="F274" s="184">
        <v>316058.40000000002</v>
      </c>
      <c r="G274" s="184">
        <v>1264233.6000000001</v>
      </c>
      <c r="H274" s="184">
        <f>INDEX(Sheet2!E:E,MATCH(Concordance!A274,Sheet2!O:O,0))</f>
        <v>374067.84</v>
      </c>
      <c r="I274" s="184">
        <f>INDEX(Sheet2!F:F,MATCH(Concordance!A274,Sheet2!O:O,0))</f>
        <v>832543.79</v>
      </c>
      <c r="J274" s="184">
        <f>INDEX(Sheet2!H:H,MATCH(A274,Sheet2!O:O,0))</f>
        <v>1206611.6300000001</v>
      </c>
      <c r="K274" s="184">
        <f>INDEX(Sheet2!I:I,MATCH(A274,Sheet2!O:O,0))</f>
        <v>99211.61</v>
      </c>
      <c r="L274" s="184">
        <f>INDEX(Sheet2!J:J,MATCH(A274,Sheet2!O:O,0))</f>
        <v>274468.76</v>
      </c>
      <c r="M274" s="184">
        <f>INDEX(Sheet2!L:L,MATCH(A274,Sheet2!O:O,0))</f>
        <v>373680.37</v>
      </c>
      <c r="O274" s="184">
        <f>INDEX(Sheet3!E:E,MATCH(Concordance!A274,Sheet3!I:I,0))</f>
        <v>702452</v>
      </c>
      <c r="P274" s="184">
        <f>INDEX(Sheet3!H:H,MATCH(A274,Sheet3!I:I,0))</f>
        <v>702452</v>
      </c>
    </row>
    <row r="275" spans="1:16" x14ac:dyDescent="0.25">
      <c r="A275" s="22">
        <v>53112</v>
      </c>
      <c r="B275" s="27" t="s">
        <v>909</v>
      </c>
      <c r="C275" s="24">
        <v>193009396</v>
      </c>
      <c r="D275" s="24" t="s">
        <v>266</v>
      </c>
      <c r="E275" s="184">
        <v>359825</v>
      </c>
      <c r="F275" s="184">
        <v>71965</v>
      </c>
      <c r="G275" s="184">
        <v>287860</v>
      </c>
      <c r="H275" s="184">
        <f>INDEX(Sheet2!E:E,MATCH(Concordance!A275,Sheet2!O:O,0))</f>
        <v>0</v>
      </c>
      <c r="I275" s="184">
        <f>INDEX(Sheet2!F:F,MATCH(Concordance!A275,Sheet2!O:O,0))</f>
        <v>0</v>
      </c>
      <c r="J275" s="184">
        <f>INDEX(Sheet2!H:H,MATCH(A275,Sheet2!O:O,0))</f>
        <v>0</v>
      </c>
      <c r="K275" s="184">
        <f>INDEX(Sheet2!I:I,MATCH(A275,Sheet2!O:O,0))</f>
        <v>25000</v>
      </c>
      <c r="L275" s="184">
        <f>INDEX(Sheet2!J:J,MATCH(A275,Sheet2!O:O,0))</f>
        <v>0</v>
      </c>
      <c r="M275" s="184">
        <f>INDEX(Sheet2!L:L,MATCH(A275,Sheet2!O:O,0))</f>
        <v>25000</v>
      </c>
      <c r="O275" s="184">
        <f>INDEX(Sheet3!E:E,MATCH(Concordance!A275,Sheet3!I:I,0))</f>
        <v>159945</v>
      </c>
      <c r="P275" s="184">
        <f>INDEX(Sheet3!H:H,MATCH(A275,Sheet3!I:I,0))</f>
        <v>159925</v>
      </c>
    </row>
    <row r="276" spans="1:16" x14ac:dyDescent="0.25">
      <c r="A276" s="22">
        <v>53113</v>
      </c>
      <c r="B276" s="27" t="s">
        <v>910</v>
      </c>
      <c r="C276" s="24">
        <v>79925038</v>
      </c>
      <c r="D276" s="24" t="s">
        <v>367</v>
      </c>
      <c r="E276" s="184">
        <v>8705155</v>
      </c>
      <c r="F276" s="184">
        <v>1741031</v>
      </c>
      <c r="G276" s="184">
        <v>6964124</v>
      </c>
      <c r="H276" s="184">
        <f>INDEX(Sheet2!E:E,MATCH(Concordance!A276,Sheet2!O:O,0))</f>
        <v>5136480.38</v>
      </c>
      <c r="I276" s="184">
        <f>INDEX(Sheet2!F:F,MATCH(Concordance!A276,Sheet2!O:O,0))</f>
        <v>0</v>
      </c>
      <c r="J276" s="184">
        <f>INDEX(Sheet2!H:H,MATCH(A276,Sheet2!O:O,0))</f>
        <v>5136480.38</v>
      </c>
      <c r="K276" s="184">
        <f>INDEX(Sheet2!I:I,MATCH(A276,Sheet2!O:O,0))</f>
        <v>1011308.64</v>
      </c>
      <c r="L276" s="184">
        <f>INDEX(Sheet2!J:J,MATCH(A276,Sheet2!O:O,0))</f>
        <v>0</v>
      </c>
      <c r="M276" s="184">
        <f>INDEX(Sheet2!L:L,MATCH(A276,Sheet2!O:O,0))</f>
        <v>1011308.64</v>
      </c>
      <c r="O276" s="184">
        <f>INDEX(Sheet3!E:E,MATCH(Concordance!A276,Sheet3!I:I,0))</f>
        <v>3869510</v>
      </c>
      <c r="P276" s="184">
        <f>INDEX(Sheet3!H:H,MATCH(A276,Sheet3!I:I,0))</f>
        <v>3869510</v>
      </c>
    </row>
    <row r="277" spans="1:16" x14ac:dyDescent="0.25">
      <c r="A277" s="22">
        <v>53114</v>
      </c>
      <c r="B277" s="27" t="s">
        <v>52</v>
      </c>
      <c r="C277" s="24">
        <v>798970260</v>
      </c>
      <c r="D277" s="24" t="s">
        <v>356</v>
      </c>
      <c r="E277" s="184">
        <v>1436266</v>
      </c>
      <c r="F277" s="184">
        <v>287253.2</v>
      </c>
      <c r="G277" s="184">
        <v>1149012.8</v>
      </c>
      <c r="H277" s="184">
        <f>INDEX(Sheet2!E:E,MATCH(Concordance!A277,Sheet2!O:O,0))</f>
        <v>0</v>
      </c>
      <c r="I277" s="184">
        <f>INDEX(Sheet2!F:F,MATCH(Concordance!A277,Sheet2!O:O,0))</f>
        <v>884516.51</v>
      </c>
      <c r="J277" s="184">
        <f>INDEX(Sheet2!H:H,MATCH(A277,Sheet2!O:O,0))</f>
        <v>884516.51</v>
      </c>
      <c r="K277" s="184">
        <f>INDEX(Sheet2!I:I,MATCH(A277,Sheet2!O:O,0))</f>
        <v>0</v>
      </c>
      <c r="L277" s="184">
        <f>INDEX(Sheet2!J:J,MATCH(A277,Sheet2!O:O,0))</f>
        <v>32400</v>
      </c>
      <c r="M277" s="184">
        <f>INDEX(Sheet2!L:L,MATCH(A277,Sheet2!O:O,0))</f>
        <v>32400</v>
      </c>
      <c r="O277" s="184">
        <f>INDEX(Sheet3!E:E,MATCH(Concordance!A277,Sheet3!I:I,0))</f>
        <v>638431</v>
      </c>
      <c r="P277" s="184">
        <f>INDEX(Sheet3!H:H,MATCH(A277,Sheet3!I:I,0))</f>
        <v>638431</v>
      </c>
    </row>
    <row r="278" spans="1:16" x14ac:dyDescent="0.25">
      <c r="A278" s="22">
        <v>54037</v>
      </c>
      <c r="B278" s="27" t="s">
        <v>911</v>
      </c>
      <c r="C278" s="24">
        <v>48930606</v>
      </c>
      <c r="D278" s="24" t="s">
        <v>204</v>
      </c>
      <c r="E278" s="184">
        <v>819642</v>
      </c>
      <c r="F278" s="184">
        <v>163928.40000000002</v>
      </c>
      <c r="G278" s="184">
        <v>655713.60000000009</v>
      </c>
      <c r="H278" s="184">
        <f>INDEX(Sheet2!E:E,MATCH(Concordance!A278,Sheet2!O:O,0))</f>
        <v>540416.04</v>
      </c>
      <c r="I278" s="184">
        <f>INDEX(Sheet2!F:F,MATCH(Concordance!A278,Sheet2!O:O,0))</f>
        <v>103848.56</v>
      </c>
      <c r="J278" s="184">
        <f>INDEX(Sheet2!H:H,MATCH(A278,Sheet2!O:O,0))</f>
        <v>644264.60000000009</v>
      </c>
      <c r="K278" s="184">
        <f>INDEX(Sheet2!I:I,MATCH(A278,Sheet2!O:O,0))</f>
        <v>0</v>
      </c>
      <c r="L278" s="184">
        <f>INDEX(Sheet2!J:J,MATCH(A278,Sheet2!O:O,0))</f>
        <v>175377.4</v>
      </c>
      <c r="M278" s="184">
        <f>INDEX(Sheet2!L:L,MATCH(A278,Sheet2!O:O,0))</f>
        <v>175377.4</v>
      </c>
      <c r="O278" s="184">
        <f>INDEX(Sheet3!E:E,MATCH(Concordance!A278,Sheet3!I:I,0))</f>
        <v>364337</v>
      </c>
      <c r="P278" s="184">
        <f>INDEX(Sheet3!H:H,MATCH(A278,Sheet3!I:I,0))</f>
        <v>364337</v>
      </c>
    </row>
    <row r="279" spans="1:16" x14ac:dyDescent="0.25">
      <c r="A279" s="22">
        <v>54039</v>
      </c>
      <c r="B279" s="27" t="s">
        <v>912</v>
      </c>
      <c r="C279" s="24">
        <v>49235237</v>
      </c>
      <c r="D279" s="24" t="s">
        <v>359</v>
      </c>
      <c r="E279" s="184">
        <v>1854614</v>
      </c>
      <c r="F279" s="184">
        <v>370922.80000000005</v>
      </c>
      <c r="G279" s="184">
        <v>1483691.2000000002</v>
      </c>
      <c r="H279" s="184">
        <f>INDEX(Sheet2!E:E,MATCH(Concordance!A279,Sheet2!O:O,0))</f>
        <v>606254.71</v>
      </c>
      <c r="I279" s="184">
        <f>INDEX(Sheet2!F:F,MATCH(Concordance!A279,Sheet2!O:O,0))</f>
        <v>550000</v>
      </c>
      <c r="J279" s="184">
        <f>INDEX(Sheet2!H:H,MATCH(A279,Sheet2!O:O,0))</f>
        <v>1156254.71</v>
      </c>
      <c r="K279" s="184">
        <f>INDEX(Sheet2!I:I,MATCH(A279,Sheet2!O:O,0))</f>
        <v>72097.45</v>
      </c>
      <c r="L279" s="184">
        <f>INDEX(Sheet2!J:J,MATCH(A279,Sheet2!O:O,0))</f>
        <v>197045.01</v>
      </c>
      <c r="M279" s="184">
        <f>INDEX(Sheet2!L:L,MATCH(A279,Sheet2!O:O,0))</f>
        <v>269142.46000000002</v>
      </c>
      <c r="O279" s="184">
        <f>INDEX(Sheet3!E:E,MATCH(Concordance!A279,Sheet3!I:I,0))</f>
        <v>824390</v>
      </c>
      <c r="P279" s="184">
        <f>INDEX(Sheet3!H:H,MATCH(A279,Sheet3!I:I,0))</f>
        <v>824390</v>
      </c>
    </row>
    <row r="280" spans="1:16" x14ac:dyDescent="0.25">
      <c r="A280" s="22">
        <v>54041</v>
      </c>
      <c r="B280" s="27" t="s">
        <v>913</v>
      </c>
      <c r="C280" s="24">
        <v>83117853</v>
      </c>
      <c r="D280" s="24" t="s">
        <v>479</v>
      </c>
      <c r="E280" s="184">
        <v>2976942</v>
      </c>
      <c r="F280" s="184">
        <v>595388.4</v>
      </c>
      <c r="G280" s="184">
        <v>2381553.6</v>
      </c>
      <c r="H280" s="184">
        <f>INDEX(Sheet2!E:E,MATCH(Concordance!A280,Sheet2!O:O,0))</f>
        <v>503956.91</v>
      </c>
      <c r="I280" s="184">
        <f>INDEX(Sheet2!F:F,MATCH(Concordance!A280,Sheet2!O:O,0))</f>
        <v>755109.82</v>
      </c>
      <c r="J280" s="184">
        <f>INDEX(Sheet2!H:H,MATCH(A280,Sheet2!O:O,0))</f>
        <v>1259066.73</v>
      </c>
      <c r="K280" s="184">
        <f>INDEX(Sheet2!I:I,MATCH(A280,Sheet2!O:O,0))</f>
        <v>222803.69</v>
      </c>
      <c r="L280" s="184">
        <f>INDEX(Sheet2!J:J,MATCH(A280,Sheet2!O:O,0))</f>
        <v>224110.41</v>
      </c>
      <c r="M280" s="184">
        <f>INDEX(Sheet2!L:L,MATCH(A280,Sheet2!O:O,0))</f>
        <v>446914.1</v>
      </c>
      <c r="O280" s="184">
        <f>INDEX(Sheet3!E:E,MATCH(Concordance!A280,Sheet3!I:I,0))</f>
        <v>1323274</v>
      </c>
      <c r="P280" s="184">
        <f>INDEX(Sheet3!H:H,MATCH(A280,Sheet3!I:I,0))</f>
        <v>1323112</v>
      </c>
    </row>
    <row r="281" spans="1:16" x14ac:dyDescent="0.25">
      <c r="A281" s="22">
        <v>54042</v>
      </c>
      <c r="B281" s="27" t="s">
        <v>914</v>
      </c>
      <c r="C281" s="24">
        <v>100040526</v>
      </c>
      <c r="D281" s="24" t="s">
        <v>546</v>
      </c>
      <c r="E281" s="184">
        <v>433359</v>
      </c>
      <c r="F281" s="184">
        <v>86671.8</v>
      </c>
      <c r="G281" s="184">
        <v>346687.2</v>
      </c>
      <c r="H281" s="184">
        <f>INDEX(Sheet2!E:E,MATCH(Concordance!A281,Sheet2!O:O,0))</f>
        <v>18809.36</v>
      </c>
      <c r="I281" s="184">
        <f>INDEX(Sheet2!F:F,MATCH(Concordance!A281,Sheet2!O:O,0))</f>
        <v>32209</v>
      </c>
      <c r="J281" s="184">
        <f>INDEX(Sheet2!H:H,MATCH(A281,Sheet2!O:O,0))</f>
        <v>51018.36</v>
      </c>
      <c r="K281" s="184">
        <f>INDEX(Sheet2!I:I,MATCH(A281,Sheet2!O:O,0))</f>
        <v>103785.2</v>
      </c>
      <c r="L281" s="184">
        <f>INDEX(Sheet2!J:J,MATCH(A281,Sheet2!O:O,0))</f>
        <v>3433</v>
      </c>
      <c r="M281" s="184">
        <f>INDEX(Sheet2!L:L,MATCH(A281,Sheet2!O:O,0))</f>
        <v>107218.2</v>
      </c>
      <c r="O281" s="184">
        <f>INDEX(Sheet3!E:E,MATCH(Concordance!A281,Sheet3!I:I,0))</f>
        <v>192632</v>
      </c>
      <c r="P281" s="184">
        <f>INDEX(Sheet3!H:H,MATCH(A281,Sheet3!I:I,0))</f>
        <v>192608</v>
      </c>
    </row>
    <row r="282" spans="1:16" x14ac:dyDescent="0.25">
      <c r="A282" s="22">
        <v>54043</v>
      </c>
      <c r="B282" s="27" t="s">
        <v>915</v>
      </c>
      <c r="C282" s="24">
        <v>51057859</v>
      </c>
      <c r="D282" s="24" t="s">
        <v>642</v>
      </c>
      <c r="E282" s="184">
        <v>404472</v>
      </c>
      <c r="F282" s="184">
        <v>80894.400000000009</v>
      </c>
      <c r="G282" s="184">
        <v>323577.60000000003</v>
      </c>
      <c r="H282" s="184">
        <f>INDEX(Sheet2!E:E,MATCH(Concordance!A282,Sheet2!O:O,0))</f>
        <v>120994</v>
      </c>
      <c r="I282" s="184">
        <f>INDEX(Sheet2!F:F,MATCH(Concordance!A282,Sheet2!O:O,0))</f>
        <v>0</v>
      </c>
      <c r="J282" s="184">
        <f>INDEX(Sheet2!H:H,MATCH(A282,Sheet2!O:O,0))</f>
        <v>120994</v>
      </c>
      <c r="K282" s="184">
        <f>INDEX(Sheet2!I:I,MATCH(A282,Sheet2!O:O,0))</f>
        <v>283478</v>
      </c>
      <c r="L282" s="184">
        <f>INDEX(Sheet2!J:J,MATCH(A282,Sheet2!O:O,0))</f>
        <v>0</v>
      </c>
      <c r="M282" s="184">
        <f>INDEX(Sheet2!L:L,MATCH(A282,Sheet2!O:O,0))</f>
        <v>283478</v>
      </c>
      <c r="O282" s="184">
        <f>INDEX(Sheet3!E:E,MATCH(Concordance!A282,Sheet3!I:I,0))</f>
        <v>179791</v>
      </c>
      <c r="P282" s="184">
        <f>INDEX(Sheet3!H:H,MATCH(A282,Sheet3!I:I,0))</f>
        <v>179791</v>
      </c>
    </row>
    <row r="283" spans="1:16" x14ac:dyDescent="0.25">
      <c r="A283" s="22">
        <v>54045</v>
      </c>
      <c r="B283" s="27" t="s">
        <v>916</v>
      </c>
      <c r="C283" s="24">
        <v>49305329</v>
      </c>
      <c r="D283" s="24" t="s">
        <v>375</v>
      </c>
      <c r="E283" s="184">
        <v>1972379</v>
      </c>
      <c r="F283" s="184">
        <v>394475.80000000005</v>
      </c>
      <c r="G283" s="184">
        <v>1577903.2000000002</v>
      </c>
      <c r="H283" s="184">
        <f>INDEX(Sheet2!E:E,MATCH(Concordance!A283,Sheet2!O:O,0))</f>
        <v>254924.74</v>
      </c>
      <c r="I283" s="184">
        <f>INDEX(Sheet2!F:F,MATCH(Concordance!A283,Sheet2!O:O,0))</f>
        <v>308225.42000000004</v>
      </c>
      <c r="J283" s="184">
        <f>INDEX(Sheet2!H:H,MATCH(A283,Sheet2!O:O,0))</f>
        <v>563150.16</v>
      </c>
      <c r="K283" s="184">
        <f>INDEX(Sheet2!I:I,MATCH(A283,Sheet2!O:O,0))</f>
        <v>244627.58</v>
      </c>
      <c r="L283" s="184">
        <f>INDEX(Sheet2!J:J,MATCH(A283,Sheet2!O:O,0))</f>
        <v>255775.49</v>
      </c>
      <c r="M283" s="184">
        <f>INDEX(Sheet2!L:L,MATCH(A283,Sheet2!O:O,0))</f>
        <v>500403.06999999995</v>
      </c>
      <c r="O283" s="184">
        <f>INDEX(Sheet3!E:E,MATCH(Concordance!A283,Sheet3!I:I,0))</f>
        <v>876738</v>
      </c>
      <c r="P283" s="184">
        <f>INDEX(Sheet3!H:H,MATCH(A283,Sheet3!I:I,0))</f>
        <v>876738</v>
      </c>
    </row>
    <row r="284" spans="1:16" x14ac:dyDescent="0.25">
      <c r="A284" s="22">
        <v>55104</v>
      </c>
      <c r="B284" s="27" t="s">
        <v>61</v>
      </c>
      <c r="C284" s="24">
        <v>797622136</v>
      </c>
      <c r="D284" s="24" t="s">
        <v>424</v>
      </c>
      <c r="E284" s="184">
        <v>1375389</v>
      </c>
      <c r="F284" s="184">
        <v>275077.8</v>
      </c>
      <c r="G284" s="184">
        <v>1100311.2</v>
      </c>
      <c r="H284" s="184">
        <f>INDEX(Sheet2!E:E,MATCH(Concordance!A284,Sheet2!O:O,0))</f>
        <v>0</v>
      </c>
      <c r="I284" s="184">
        <f>INDEX(Sheet2!F:F,MATCH(Concordance!A284,Sheet2!O:O,0))</f>
        <v>0</v>
      </c>
      <c r="J284" s="184">
        <f>INDEX(Sheet2!H:H,MATCH(A284,Sheet2!O:O,0))</f>
        <v>0</v>
      </c>
      <c r="K284" s="184">
        <f>INDEX(Sheet2!I:I,MATCH(A284,Sheet2!O:O,0))</f>
        <v>0</v>
      </c>
      <c r="L284" s="184">
        <f>INDEX(Sheet2!J:J,MATCH(A284,Sheet2!O:O,0))</f>
        <v>0</v>
      </c>
      <c r="M284" s="184">
        <f>INDEX(Sheet2!L:L,MATCH(A284,Sheet2!O:O,0))</f>
        <v>0</v>
      </c>
      <c r="O284" s="184">
        <f>INDEX(Sheet3!E:E,MATCH(Concordance!A284,Sheet3!I:I,0))</f>
        <v>611371</v>
      </c>
      <c r="P284" s="184">
        <f>INDEX(Sheet3!H:H,MATCH(A284,Sheet3!I:I,0))</f>
        <v>611371</v>
      </c>
    </row>
    <row r="285" spans="1:16" x14ac:dyDescent="0.25">
      <c r="A285" s="22">
        <v>55105</v>
      </c>
      <c r="B285" s="27" t="s">
        <v>917</v>
      </c>
      <c r="C285" s="24">
        <v>100346089</v>
      </c>
      <c r="D285" s="24" t="s">
        <v>503</v>
      </c>
      <c r="E285" s="184">
        <v>1894751</v>
      </c>
      <c r="F285" s="184">
        <v>378950.2</v>
      </c>
      <c r="G285" s="184">
        <v>1515800.8</v>
      </c>
      <c r="H285" s="184">
        <f>INDEX(Sheet2!E:E,MATCH(Concordance!A285,Sheet2!O:O,0))</f>
        <v>0</v>
      </c>
      <c r="I285" s="184">
        <f>INDEX(Sheet2!F:F,MATCH(Concordance!A285,Sheet2!O:O,0))</f>
        <v>1515800.8</v>
      </c>
      <c r="J285" s="184">
        <f>INDEX(Sheet2!H:H,MATCH(A285,Sheet2!O:O,0))</f>
        <v>1515800.8</v>
      </c>
      <c r="K285" s="184">
        <f>INDEX(Sheet2!I:I,MATCH(A285,Sheet2!O:O,0))</f>
        <v>0</v>
      </c>
      <c r="L285" s="184">
        <f>INDEX(Sheet2!J:J,MATCH(A285,Sheet2!O:O,0))</f>
        <v>315674.2</v>
      </c>
      <c r="M285" s="184">
        <f>INDEX(Sheet2!L:L,MATCH(A285,Sheet2!O:O,0))</f>
        <v>315674.2</v>
      </c>
      <c r="O285" s="184">
        <f>INDEX(Sheet3!E:E,MATCH(Concordance!A285,Sheet3!I:I,0))</f>
        <v>842232</v>
      </c>
      <c r="P285" s="184">
        <f>INDEX(Sheet3!H:H,MATCH(A285,Sheet3!I:I,0))</f>
        <v>842232</v>
      </c>
    </row>
    <row r="286" spans="1:16" x14ac:dyDescent="0.25">
      <c r="A286" s="22">
        <v>55106</v>
      </c>
      <c r="B286" s="27" t="s">
        <v>918</v>
      </c>
      <c r="C286" s="24">
        <v>51779296</v>
      </c>
      <c r="D286" s="24" t="s">
        <v>404</v>
      </c>
      <c r="E286" s="184">
        <v>2416232</v>
      </c>
      <c r="F286" s="184">
        <v>483246.4</v>
      </c>
      <c r="G286" s="184">
        <v>1932985.6</v>
      </c>
      <c r="H286" s="184">
        <f>INDEX(Sheet2!E:E,MATCH(Concordance!A286,Sheet2!O:O,0))</f>
        <v>0</v>
      </c>
      <c r="I286" s="184">
        <f>INDEX(Sheet2!F:F,MATCH(Concordance!A286,Sheet2!O:O,0))</f>
        <v>1013542</v>
      </c>
      <c r="J286" s="184">
        <f>INDEX(Sheet2!H:H,MATCH(A286,Sheet2!O:O,0))</f>
        <v>1013542</v>
      </c>
      <c r="K286" s="184">
        <f>INDEX(Sheet2!I:I,MATCH(A286,Sheet2!O:O,0))</f>
        <v>0</v>
      </c>
      <c r="L286" s="184">
        <f>INDEX(Sheet2!J:J,MATCH(A286,Sheet2!O:O,0))</f>
        <v>238386</v>
      </c>
      <c r="M286" s="184">
        <f>INDEX(Sheet2!L:L,MATCH(A286,Sheet2!O:O,0))</f>
        <v>238386</v>
      </c>
      <c r="O286" s="184">
        <f>INDEX(Sheet3!E:E,MATCH(Concordance!A286,Sheet3!I:I,0))</f>
        <v>1074034</v>
      </c>
      <c r="P286" s="184">
        <f>INDEX(Sheet3!H:H,MATCH(A286,Sheet3!I:I,0))</f>
        <v>1074034</v>
      </c>
    </row>
    <row r="287" spans="1:16" x14ac:dyDescent="0.25">
      <c r="A287" s="22">
        <v>55108</v>
      </c>
      <c r="B287" s="27" t="s">
        <v>919</v>
      </c>
      <c r="C287" s="24">
        <v>52115250</v>
      </c>
      <c r="D287" s="24" t="s">
        <v>439</v>
      </c>
      <c r="E287" s="184">
        <v>2845483</v>
      </c>
      <c r="F287" s="184">
        <v>569096.6</v>
      </c>
      <c r="G287" s="184">
        <v>2276386.4</v>
      </c>
      <c r="H287" s="184">
        <f>INDEX(Sheet2!E:E,MATCH(Concordance!A287,Sheet2!O:O,0))</f>
        <v>1160208.8899999999</v>
      </c>
      <c r="I287" s="184">
        <f>INDEX(Sheet2!F:F,MATCH(Concordance!A287,Sheet2!O:O,0))</f>
        <v>755476.69</v>
      </c>
      <c r="J287" s="184">
        <f>INDEX(Sheet2!H:H,MATCH(A287,Sheet2!O:O,0))</f>
        <v>1915685.5799999998</v>
      </c>
      <c r="K287" s="184">
        <f>INDEX(Sheet2!I:I,MATCH(A287,Sheet2!O:O,0))</f>
        <v>359029.98</v>
      </c>
      <c r="L287" s="184">
        <f>INDEX(Sheet2!J:J,MATCH(A287,Sheet2!O:O,0))</f>
        <v>176246.37</v>
      </c>
      <c r="M287" s="184">
        <f>INDEX(Sheet2!L:L,MATCH(A287,Sheet2!O:O,0))</f>
        <v>535276.35</v>
      </c>
      <c r="O287" s="184">
        <f>INDEX(Sheet3!E:E,MATCH(Concordance!A287,Sheet3!I:I,0))</f>
        <v>1264839</v>
      </c>
      <c r="P287" s="184">
        <f>INDEX(Sheet3!H:H,MATCH(A287,Sheet3!I:I,0))</f>
        <v>1264839</v>
      </c>
    </row>
    <row r="288" spans="1:16" x14ac:dyDescent="0.25">
      <c r="A288" s="22">
        <v>55110</v>
      </c>
      <c r="B288" s="27" t="s">
        <v>920</v>
      </c>
      <c r="C288" s="24">
        <v>92844208</v>
      </c>
      <c r="D288" s="24" t="s">
        <v>128</v>
      </c>
      <c r="E288" s="184">
        <v>4396290</v>
      </c>
      <c r="F288" s="184">
        <v>879258</v>
      </c>
      <c r="G288" s="184">
        <v>3517032</v>
      </c>
      <c r="H288" s="184">
        <f>INDEX(Sheet2!E:E,MATCH(Concordance!A288,Sheet2!O:O,0))</f>
        <v>0</v>
      </c>
      <c r="I288" s="184">
        <f>INDEX(Sheet2!F:F,MATCH(Concordance!A288,Sheet2!O:O,0))</f>
        <v>1404415.75</v>
      </c>
      <c r="J288" s="184">
        <f>INDEX(Sheet2!H:H,MATCH(A288,Sheet2!O:O,0))</f>
        <v>1404415.75</v>
      </c>
      <c r="K288" s="184">
        <f>INDEX(Sheet2!I:I,MATCH(A288,Sheet2!O:O,0))</f>
        <v>725843.4</v>
      </c>
      <c r="L288" s="184">
        <f>INDEX(Sheet2!J:J,MATCH(A288,Sheet2!O:O,0))</f>
        <v>212126.8</v>
      </c>
      <c r="M288" s="184">
        <f>INDEX(Sheet2!L:L,MATCH(A288,Sheet2!O:O,0))</f>
        <v>937970.2</v>
      </c>
      <c r="O288" s="184">
        <f>INDEX(Sheet3!E:E,MATCH(Concordance!A288,Sheet3!I:I,0))</f>
        <v>1954186</v>
      </c>
      <c r="P288" s="184">
        <f>INDEX(Sheet3!H:H,MATCH(A288,Sheet3!I:I,0))</f>
        <v>1954186</v>
      </c>
    </row>
    <row r="289" spans="1:16" x14ac:dyDescent="0.25">
      <c r="A289" s="22">
        <v>55111</v>
      </c>
      <c r="B289" s="27" t="s">
        <v>921</v>
      </c>
      <c r="C289" s="24">
        <v>52648441</v>
      </c>
      <c r="D289" s="24" t="s">
        <v>632</v>
      </c>
      <c r="E289" s="184">
        <v>2317041</v>
      </c>
      <c r="F289" s="184">
        <v>463408.2</v>
      </c>
      <c r="G289" s="184">
        <v>1853632.8</v>
      </c>
      <c r="H289" s="184">
        <f>INDEX(Sheet2!E:E,MATCH(Concordance!A289,Sheet2!O:O,0))</f>
        <v>2136869.9</v>
      </c>
      <c r="I289" s="184">
        <f>INDEX(Sheet2!F:F,MATCH(Concordance!A289,Sheet2!O:O,0))</f>
        <v>130171.1</v>
      </c>
      <c r="J289" s="184">
        <f>INDEX(Sheet2!H:H,MATCH(A289,Sheet2!O:O,0))</f>
        <v>2267041</v>
      </c>
      <c r="K289" s="184">
        <f>INDEX(Sheet2!I:I,MATCH(A289,Sheet2!O:O,0))</f>
        <v>0</v>
      </c>
      <c r="L289" s="184">
        <f>INDEX(Sheet2!J:J,MATCH(A289,Sheet2!O:O,0))</f>
        <v>50000</v>
      </c>
      <c r="M289" s="184">
        <f>INDEX(Sheet2!L:L,MATCH(A289,Sheet2!O:O,0))</f>
        <v>50000</v>
      </c>
      <c r="O289" s="184">
        <f>INDEX(Sheet3!E:E,MATCH(Concordance!A289,Sheet3!I:I,0))</f>
        <v>1029943</v>
      </c>
      <c r="P289" s="184">
        <f>INDEX(Sheet3!H:H,MATCH(A289,Sheet3!I:I,0))</f>
        <v>1029943</v>
      </c>
    </row>
    <row r="290" spans="1:16" x14ac:dyDescent="0.25">
      <c r="A290" s="22">
        <v>56015</v>
      </c>
      <c r="B290" s="27" t="s">
        <v>922</v>
      </c>
      <c r="C290" s="24">
        <v>27202019</v>
      </c>
      <c r="D290" s="24" t="s">
        <v>172</v>
      </c>
      <c r="E290" s="184">
        <v>1359440</v>
      </c>
      <c r="F290" s="184">
        <v>271888</v>
      </c>
      <c r="G290" s="184">
        <v>1087552</v>
      </c>
      <c r="H290" s="184">
        <f>INDEX(Sheet2!E:E,MATCH(Concordance!A290,Sheet2!O:O,0))</f>
        <v>50921.31</v>
      </c>
      <c r="I290" s="184">
        <f>INDEX(Sheet2!F:F,MATCH(Concordance!A290,Sheet2!O:O,0))</f>
        <v>19141.5</v>
      </c>
      <c r="J290" s="184">
        <f>INDEX(Sheet2!H:H,MATCH(A290,Sheet2!O:O,0))</f>
        <v>70062.81</v>
      </c>
      <c r="K290" s="184">
        <f>INDEX(Sheet2!I:I,MATCH(A290,Sheet2!O:O,0))</f>
        <v>22542</v>
      </c>
      <c r="L290" s="184">
        <f>INDEX(Sheet2!J:J,MATCH(A290,Sheet2!O:O,0))</f>
        <v>182059.76</v>
      </c>
      <c r="M290" s="184">
        <f>INDEX(Sheet2!L:L,MATCH(A290,Sheet2!O:O,0))</f>
        <v>204601.76</v>
      </c>
      <c r="O290" s="184">
        <f>INDEX(Sheet3!E:E,MATCH(Concordance!A290,Sheet3!I:I,0))</f>
        <v>604282</v>
      </c>
      <c r="P290" s="184">
        <f>INDEX(Sheet3!H:H,MATCH(A290,Sheet3!I:I,0))</f>
        <v>604282</v>
      </c>
    </row>
    <row r="291" spans="1:16" x14ac:dyDescent="0.25">
      <c r="A291" s="22">
        <v>56017</v>
      </c>
      <c r="B291" s="27" t="s">
        <v>923</v>
      </c>
      <c r="C291" s="24">
        <v>84400225</v>
      </c>
      <c r="D291" s="24" t="s">
        <v>374</v>
      </c>
      <c r="E291" s="184">
        <v>1690794</v>
      </c>
      <c r="F291" s="184">
        <v>338158.80000000005</v>
      </c>
      <c r="G291" s="184">
        <v>1352635.2000000002</v>
      </c>
      <c r="H291" s="184">
        <f>INDEX(Sheet2!E:E,MATCH(Concordance!A291,Sheet2!O:O,0))</f>
        <v>1065873.99</v>
      </c>
      <c r="I291" s="184">
        <f>INDEX(Sheet2!F:F,MATCH(Concordance!A291,Sheet2!O:O,0))</f>
        <v>0</v>
      </c>
      <c r="J291" s="184">
        <f>INDEX(Sheet2!H:H,MATCH(A291,Sheet2!O:O,0))</f>
        <v>1065873.99</v>
      </c>
      <c r="K291" s="184">
        <f>INDEX(Sheet2!I:I,MATCH(A291,Sheet2!O:O,0))</f>
        <v>0</v>
      </c>
      <c r="L291" s="184">
        <f>INDEX(Sheet2!J:J,MATCH(A291,Sheet2!O:O,0))</f>
        <v>79795.48</v>
      </c>
      <c r="M291" s="184">
        <f>INDEX(Sheet2!L:L,MATCH(A291,Sheet2!O:O,0))</f>
        <v>79795.48</v>
      </c>
      <c r="O291" s="184">
        <f>INDEX(Sheet3!E:E,MATCH(Concordance!A291,Sheet3!I:I,0))</f>
        <v>751571</v>
      </c>
      <c r="P291" s="184">
        <f>INDEX(Sheet3!H:H,MATCH(A291,Sheet3!I:I,0))</f>
        <v>751479</v>
      </c>
    </row>
    <row r="292" spans="1:16" x14ac:dyDescent="0.25">
      <c r="A292" s="22">
        <v>57001</v>
      </c>
      <c r="B292" s="27" t="s">
        <v>924</v>
      </c>
      <c r="C292" s="24">
        <v>49722812</v>
      </c>
      <c r="D292" s="24" t="s">
        <v>566</v>
      </c>
      <c r="E292" s="184">
        <v>452773</v>
      </c>
      <c r="F292" s="184">
        <v>90554.6</v>
      </c>
      <c r="G292" s="184">
        <v>362218.4</v>
      </c>
      <c r="H292" s="184">
        <f>INDEX(Sheet2!E:E,MATCH(Concordance!A292,Sheet2!O:O,0))</f>
        <v>146037.41</v>
      </c>
      <c r="I292" s="184">
        <f>INDEX(Sheet2!F:F,MATCH(Concordance!A292,Sheet2!O:O,0))</f>
        <v>65988.98</v>
      </c>
      <c r="J292" s="184">
        <f>INDEX(Sheet2!H:H,MATCH(A292,Sheet2!O:O,0))</f>
        <v>212026.39</v>
      </c>
      <c r="K292" s="184">
        <f>INDEX(Sheet2!I:I,MATCH(A292,Sheet2!O:O,0))</f>
        <v>40014.53</v>
      </c>
      <c r="L292" s="184">
        <f>INDEX(Sheet2!J:J,MATCH(A292,Sheet2!O:O,0))</f>
        <v>104945.01</v>
      </c>
      <c r="M292" s="184">
        <f>INDEX(Sheet2!L:L,MATCH(A292,Sheet2!O:O,0))</f>
        <v>144959.53999999998</v>
      </c>
      <c r="O292" s="184">
        <f>INDEX(Sheet3!E:E,MATCH(Concordance!A292,Sheet3!I:I,0))</f>
        <v>201261</v>
      </c>
      <c r="P292" s="184">
        <f>INDEX(Sheet3!H:H,MATCH(A292,Sheet3!I:I,0))</f>
        <v>201261</v>
      </c>
    </row>
    <row r="293" spans="1:16" x14ac:dyDescent="0.25">
      <c r="A293" s="22">
        <v>57002</v>
      </c>
      <c r="B293" s="27" t="s">
        <v>925</v>
      </c>
      <c r="C293" s="24">
        <v>27059526</v>
      </c>
      <c r="D293" s="24" t="s">
        <v>926</v>
      </c>
      <c r="E293" s="184">
        <v>1568013</v>
      </c>
      <c r="F293" s="184">
        <v>313602.60000000003</v>
      </c>
      <c r="G293" s="184">
        <v>1254410.4000000001</v>
      </c>
      <c r="H293" s="184">
        <f>INDEX(Sheet2!E:E,MATCH(Concordance!A293,Sheet2!O:O,0))</f>
        <v>666830.53</v>
      </c>
      <c r="I293" s="184">
        <f>INDEX(Sheet2!F:F,MATCH(Concordance!A293,Sheet2!O:O,0))</f>
        <v>445517.47</v>
      </c>
      <c r="J293" s="184">
        <f>INDEX(Sheet2!H:H,MATCH(A293,Sheet2!O:O,0))</f>
        <v>1112348</v>
      </c>
      <c r="K293" s="184">
        <f>INDEX(Sheet2!I:I,MATCH(A293,Sheet2!O:O,0))</f>
        <v>130726.57</v>
      </c>
      <c r="L293" s="184">
        <f>INDEX(Sheet2!J:J,MATCH(A293,Sheet2!O:O,0))</f>
        <v>127732.83</v>
      </c>
      <c r="M293" s="184">
        <f>INDEX(Sheet2!L:L,MATCH(A293,Sheet2!O:O,0))</f>
        <v>258459.40000000002</v>
      </c>
      <c r="O293" s="184">
        <f>INDEX(Sheet3!E:E,MATCH(Concordance!A293,Sheet3!I:I,0))</f>
        <v>696994</v>
      </c>
      <c r="P293" s="184">
        <f>INDEX(Sheet3!H:H,MATCH(A293,Sheet3!I:I,0))</f>
        <v>696994</v>
      </c>
    </row>
    <row r="294" spans="1:16" x14ac:dyDescent="0.25">
      <c r="A294" s="22">
        <v>57003</v>
      </c>
      <c r="B294" s="27" t="s">
        <v>103</v>
      </c>
      <c r="C294" s="24">
        <v>621280564</v>
      </c>
      <c r="D294" s="24" t="s">
        <v>622</v>
      </c>
      <c r="E294" s="184">
        <v>7928336</v>
      </c>
      <c r="F294" s="184">
        <v>1585667.2000000002</v>
      </c>
      <c r="G294" s="184">
        <v>6342668.8000000007</v>
      </c>
      <c r="H294" s="184">
        <f>INDEX(Sheet2!E:E,MATCH(Concordance!A294,Sheet2!O:O,0))</f>
        <v>627807.94999999995</v>
      </c>
      <c r="I294" s="184">
        <f>INDEX(Sheet2!F:F,MATCH(Concordance!A294,Sheet2!O:O,0))</f>
        <v>2143943.7400000002</v>
      </c>
      <c r="J294" s="184">
        <f>INDEX(Sheet2!H:H,MATCH(A294,Sheet2!O:O,0))</f>
        <v>2771751.6900000004</v>
      </c>
      <c r="K294" s="184">
        <f>INDEX(Sheet2!I:I,MATCH(A294,Sheet2!O:O,0))</f>
        <v>2043741.32</v>
      </c>
      <c r="L294" s="184">
        <f>INDEX(Sheet2!J:J,MATCH(A294,Sheet2!O:O,0))</f>
        <v>1835769.86</v>
      </c>
      <c r="M294" s="184">
        <f>INDEX(Sheet2!L:L,MATCH(A294,Sheet2!O:O,0))</f>
        <v>3879511.18</v>
      </c>
      <c r="O294" s="184">
        <f>INDEX(Sheet3!E:E,MATCH(Concordance!A294,Sheet3!I:I,0))</f>
        <v>3524208</v>
      </c>
      <c r="P294" s="184">
        <f>INDEX(Sheet3!H:H,MATCH(A294,Sheet3!I:I,0))</f>
        <v>3523776</v>
      </c>
    </row>
    <row r="295" spans="1:16" x14ac:dyDescent="0.25">
      <c r="A295" s="22">
        <v>57004</v>
      </c>
      <c r="B295" s="27" t="s">
        <v>927</v>
      </c>
      <c r="C295" s="24">
        <v>53488482</v>
      </c>
      <c r="D295" s="24" t="s">
        <v>656</v>
      </c>
      <c r="E295" s="184">
        <v>2841911</v>
      </c>
      <c r="F295" s="184">
        <v>568382.20000000007</v>
      </c>
      <c r="G295" s="184">
        <v>2273528.8000000003</v>
      </c>
      <c r="H295" s="184">
        <f>INDEX(Sheet2!E:E,MATCH(Concordance!A295,Sheet2!O:O,0))</f>
        <v>89486.399999999994</v>
      </c>
      <c r="I295" s="184">
        <f>INDEX(Sheet2!F:F,MATCH(Concordance!A295,Sheet2!O:O,0))</f>
        <v>2062623</v>
      </c>
      <c r="J295" s="184">
        <f>INDEX(Sheet2!H:H,MATCH(A295,Sheet2!O:O,0))</f>
        <v>2152109.4</v>
      </c>
      <c r="K295" s="184">
        <f>INDEX(Sheet2!I:I,MATCH(A295,Sheet2!O:O,0))</f>
        <v>152820.28</v>
      </c>
      <c r="L295" s="184">
        <f>INDEX(Sheet2!J:J,MATCH(A295,Sheet2!O:O,0))</f>
        <v>287464.57</v>
      </c>
      <c r="M295" s="184">
        <f>INDEX(Sheet2!L:L,MATCH(A295,Sheet2!O:O,0))</f>
        <v>440284.85</v>
      </c>
      <c r="O295" s="184">
        <f>INDEX(Sheet3!E:E,MATCH(Concordance!A295,Sheet3!I:I,0))</f>
        <v>1263252</v>
      </c>
      <c r="P295" s="184">
        <f>INDEX(Sheet3!H:H,MATCH(A295,Sheet3!I:I,0))</f>
        <v>1263252</v>
      </c>
    </row>
    <row r="296" spans="1:16" x14ac:dyDescent="0.25">
      <c r="A296" s="22">
        <v>58106</v>
      </c>
      <c r="B296" s="27" t="s">
        <v>56</v>
      </c>
      <c r="C296" s="24">
        <v>800496056</v>
      </c>
      <c r="D296" s="24" t="s">
        <v>382</v>
      </c>
      <c r="E296" s="184">
        <v>552002</v>
      </c>
      <c r="F296" s="184">
        <v>110400.40000000001</v>
      </c>
      <c r="G296" s="184">
        <v>441601.60000000003</v>
      </c>
      <c r="H296" s="184">
        <f>INDEX(Sheet2!E:E,MATCH(Concordance!A296,Sheet2!O:O,0))</f>
        <v>8784.5</v>
      </c>
      <c r="I296" s="184">
        <f>INDEX(Sheet2!F:F,MATCH(Concordance!A296,Sheet2!O:O,0))</f>
        <v>162856.34</v>
      </c>
      <c r="J296" s="184">
        <f>INDEX(Sheet2!H:H,MATCH(A296,Sheet2!O:O,0))</f>
        <v>171640.84</v>
      </c>
      <c r="K296" s="184">
        <f>INDEX(Sheet2!I:I,MATCH(A296,Sheet2!O:O,0))</f>
        <v>6974.06</v>
      </c>
      <c r="L296" s="184">
        <f>INDEX(Sheet2!J:J,MATCH(A296,Sheet2!O:O,0))</f>
        <v>312.63</v>
      </c>
      <c r="M296" s="184">
        <f>INDEX(Sheet2!L:L,MATCH(A296,Sheet2!O:O,0))</f>
        <v>7286.6900000000005</v>
      </c>
      <c r="O296" s="184">
        <f>INDEX(Sheet3!E:E,MATCH(Concordance!A296,Sheet3!I:I,0))</f>
        <v>245369</v>
      </c>
      <c r="P296" s="184">
        <f>INDEX(Sheet3!H:H,MATCH(A296,Sheet3!I:I,0))</f>
        <v>245369</v>
      </c>
    </row>
    <row r="297" spans="1:16" x14ac:dyDescent="0.25">
      <c r="A297" s="22">
        <v>58107</v>
      </c>
      <c r="B297" s="27" t="s">
        <v>928</v>
      </c>
      <c r="C297" s="24">
        <v>801811258</v>
      </c>
      <c r="D297" s="24" t="s">
        <v>162</v>
      </c>
      <c r="E297" s="184">
        <v>374813</v>
      </c>
      <c r="F297" s="184">
        <v>74962.600000000006</v>
      </c>
      <c r="G297" s="184">
        <v>299850.40000000002</v>
      </c>
      <c r="H297" s="184">
        <f>INDEX(Sheet2!E:E,MATCH(Concordance!A297,Sheet2!O:O,0))</f>
        <v>0</v>
      </c>
      <c r="I297" s="184">
        <f>INDEX(Sheet2!F:F,MATCH(Concordance!A297,Sheet2!O:O,0))</f>
        <v>299850.40000000002</v>
      </c>
      <c r="J297" s="184">
        <f>INDEX(Sheet2!H:H,MATCH(A297,Sheet2!O:O,0))</f>
        <v>299850.40000000002</v>
      </c>
      <c r="K297" s="184">
        <f>INDEX(Sheet2!I:I,MATCH(A297,Sheet2!O:O,0))</f>
        <v>0</v>
      </c>
      <c r="L297" s="184">
        <f>INDEX(Sheet2!J:J,MATCH(A297,Sheet2!O:O,0))</f>
        <v>74962.600000000006</v>
      </c>
      <c r="M297" s="184">
        <f>INDEX(Sheet2!L:L,MATCH(A297,Sheet2!O:O,0))</f>
        <v>74962.600000000006</v>
      </c>
      <c r="O297" s="184">
        <f>INDEX(Sheet3!E:E,MATCH(Concordance!A297,Sheet3!I:I,0))</f>
        <v>166607</v>
      </c>
      <c r="P297" s="184">
        <f>INDEX(Sheet3!H:H,MATCH(A297,Sheet3!I:I,0))</f>
        <v>166587</v>
      </c>
    </row>
    <row r="298" spans="1:16" x14ac:dyDescent="0.25">
      <c r="A298" s="22">
        <v>58108</v>
      </c>
      <c r="B298" s="27" t="s">
        <v>929</v>
      </c>
      <c r="C298" s="24">
        <v>100041672</v>
      </c>
      <c r="D298" s="24" t="s">
        <v>413</v>
      </c>
      <c r="E298" s="184">
        <v>375305</v>
      </c>
      <c r="F298" s="184">
        <v>75061</v>
      </c>
      <c r="G298" s="184">
        <v>300244</v>
      </c>
      <c r="H298" s="184">
        <f>INDEX(Sheet2!E:E,MATCH(Concordance!A298,Sheet2!O:O,0))</f>
        <v>0</v>
      </c>
      <c r="I298" s="184">
        <f>INDEX(Sheet2!F:F,MATCH(Concordance!A298,Sheet2!O:O,0))</f>
        <v>145084.32</v>
      </c>
      <c r="J298" s="184">
        <f>INDEX(Sheet2!H:H,MATCH(A298,Sheet2!O:O,0))</f>
        <v>145084.32</v>
      </c>
      <c r="K298" s="184">
        <f>INDEX(Sheet2!I:I,MATCH(A298,Sheet2!O:O,0))</f>
        <v>11384.04</v>
      </c>
      <c r="L298" s="184">
        <f>INDEX(Sheet2!J:J,MATCH(A298,Sheet2!O:O,0))</f>
        <v>21875.34</v>
      </c>
      <c r="M298" s="184">
        <f>INDEX(Sheet2!L:L,MATCH(A298,Sheet2!O:O,0))</f>
        <v>33259.380000000005</v>
      </c>
      <c r="O298" s="184">
        <f>INDEX(Sheet3!E:E,MATCH(Concordance!A298,Sheet3!I:I,0))</f>
        <v>166826</v>
      </c>
      <c r="P298" s="184">
        <f>INDEX(Sheet3!H:H,MATCH(A298,Sheet3!I:I,0))</f>
        <v>166826</v>
      </c>
    </row>
    <row r="299" spans="1:16" x14ac:dyDescent="0.25">
      <c r="A299" s="22">
        <v>58109</v>
      </c>
      <c r="B299" s="27" t="s">
        <v>930</v>
      </c>
      <c r="C299" s="24">
        <v>181042040</v>
      </c>
      <c r="D299" s="24" t="s">
        <v>399</v>
      </c>
      <c r="E299" s="184">
        <v>939564</v>
      </c>
      <c r="F299" s="184">
        <v>187912.80000000002</v>
      </c>
      <c r="G299" s="184">
        <v>751651.20000000007</v>
      </c>
      <c r="H299" s="184">
        <f>INDEX(Sheet2!E:E,MATCH(Concordance!A299,Sheet2!O:O,0))</f>
        <v>0</v>
      </c>
      <c r="I299" s="184">
        <f>INDEX(Sheet2!F:F,MATCH(Concordance!A299,Sheet2!O:O,0))</f>
        <v>102679.73</v>
      </c>
      <c r="J299" s="184">
        <f>INDEX(Sheet2!H:H,MATCH(A299,Sheet2!O:O,0))</f>
        <v>102679.73</v>
      </c>
      <c r="K299" s="184">
        <f>INDEX(Sheet2!I:I,MATCH(A299,Sheet2!O:O,0))</f>
        <v>0</v>
      </c>
      <c r="L299" s="184">
        <f>INDEX(Sheet2!J:J,MATCH(A299,Sheet2!O:O,0))</f>
        <v>0</v>
      </c>
      <c r="M299" s="184">
        <f>INDEX(Sheet2!L:L,MATCH(A299,Sheet2!O:O,0))</f>
        <v>0</v>
      </c>
      <c r="O299" s="184">
        <f>INDEX(Sheet3!E:E,MATCH(Concordance!A299,Sheet3!I:I,0))</f>
        <v>417643</v>
      </c>
      <c r="P299" s="184">
        <f>INDEX(Sheet3!H:H,MATCH(A299,Sheet3!I:I,0))</f>
        <v>417592</v>
      </c>
    </row>
    <row r="300" spans="1:16" x14ac:dyDescent="0.25">
      <c r="A300" s="22">
        <v>58112</v>
      </c>
      <c r="B300" s="27" t="s">
        <v>931</v>
      </c>
      <c r="C300" s="24">
        <v>80701014</v>
      </c>
      <c r="D300" s="24" t="s">
        <v>158</v>
      </c>
      <c r="E300" s="184">
        <v>2571328</v>
      </c>
      <c r="F300" s="184">
        <v>514265.60000000003</v>
      </c>
      <c r="G300" s="184">
        <v>2057062.4000000001</v>
      </c>
      <c r="H300" s="184">
        <f>INDEX(Sheet2!E:E,MATCH(Concordance!A300,Sheet2!O:O,0))</f>
        <v>41220.29</v>
      </c>
      <c r="I300" s="184">
        <f>INDEX(Sheet2!F:F,MATCH(Concordance!A300,Sheet2!O:O,0))</f>
        <v>1878084.01</v>
      </c>
      <c r="J300" s="184">
        <f>INDEX(Sheet2!H:H,MATCH(A300,Sheet2!O:O,0))</f>
        <v>1919304.3</v>
      </c>
      <c r="K300" s="184">
        <f>INDEX(Sheet2!I:I,MATCH(A300,Sheet2!O:O,0))</f>
        <v>182502.69</v>
      </c>
      <c r="L300" s="184">
        <f>INDEX(Sheet2!J:J,MATCH(A300,Sheet2!O:O,0))</f>
        <v>469521.01</v>
      </c>
      <c r="M300" s="184">
        <f>INDEX(Sheet2!L:L,MATCH(A300,Sheet2!O:O,0))</f>
        <v>652023.69999999995</v>
      </c>
      <c r="O300" s="184">
        <f>INDEX(Sheet3!E:E,MATCH(Concordance!A300,Sheet3!I:I,0))</f>
        <v>1142975</v>
      </c>
      <c r="P300" s="184">
        <f>INDEX(Sheet3!H:H,MATCH(A300,Sheet3!I:I,0))</f>
        <v>1142975</v>
      </c>
    </row>
    <row r="301" spans="1:16" x14ac:dyDescent="0.25">
      <c r="A301" s="22">
        <v>59113</v>
      </c>
      <c r="B301" s="27" t="s">
        <v>932</v>
      </c>
      <c r="C301" s="24">
        <v>100655067</v>
      </c>
      <c r="D301" s="24" t="s">
        <v>580</v>
      </c>
      <c r="E301" s="184">
        <v>259068</v>
      </c>
      <c r="F301" s="184">
        <v>51813.600000000006</v>
      </c>
      <c r="G301" s="184">
        <v>207254.40000000002</v>
      </c>
      <c r="H301" s="184">
        <f>INDEX(Sheet2!E:E,MATCH(Concordance!A301,Sheet2!O:O,0))</f>
        <v>116575.09</v>
      </c>
      <c r="I301" s="184">
        <f>INDEX(Sheet2!F:F,MATCH(Concordance!A301,Sheet2!O:O,0))</f>
        <v>72632</v>
      </c>
      <c r="J301" s="184">
        <f>INDEX(Sheet2!H:H,MATCH(A301,Sheet2!O:O,0))</f>
        <v>189207.09</v>
      </c>
      <c r="K301" s="184">
        <f>INDEX(Sheet2!I:I,MATCH(A301,Sheet2!O:O,0))</f>
        <v>10849.99</v>
      </c>
      <c r="L301" s="184">
        <f>INDEX(Sheet2!J:J,MATCH(A301,Sheet2!O:O,0))</f>
        <v>59010.879999999997</v>
      </c>
      <c r="M301" s="184">
        <f>INDEX(Sheet2!L:L,MATCH(A301,Sheet2!O:O,0))</f>
        <v>69860.87</v>
      </c>
      <c r="O301" s="184">
        <f>INDEX(Sheet3!E:E,MATCH(Concordance!A301,Sheet3!I:I,0))</f>
        <v>115158</v>
      </c>
      <c r="P301" s="184">
        <f>INDEX(Sheet3!H:H,MATCH(A301,Sheet3!I:I,0))</f>
        <v>115158</v>
      </c>
    </row>
    <row r="302" spans="1:16" x14ac:dyDescent="0.25">
      <c r="A302" s="22">
        <v>59114</v>
      </c>
      <c r="B302" s="27" t="s">
        <v>933</v>
      </c>
      <c r="C302" s="24">
        <v>100040930</v>
      </c>
      <c r="D302" s="24" t="s">
        <v>383</v>
      </c>
      <c r="E302" s="184">
        <v>231830</v>
      </c>
      <c r="F302" s="184">
        <v>46366</v>
      </c>
      <c r="G302" s="184">
        <v>185464</v>
      </c>
      <c r="H302" s="184">
        <f>INDEX(Sheet2!E:E,MATCH(Concordance!A302,Sheet2!O:O,0))</f>
        <v>0</v>
      </c>
      <c r="I302" s="184">
        <f>INDEX(Sheet2!F:F,MATCH(Concordance!A302,Sheet2!O:O,0))</f>
        <v>62099.7</v>
      </c>
      <c r="J302" s="184">
        <f>INDEX(Sheet2!H:H,MATCH(A302,Sheet2!O:O,0))</f>
        <v>62099.7</v>
      </c>
      <c r="K302" s="184">
        <f>INDEX(Sheet2!I:I,MATCH(A302,Sheet2!O:O,0))</f>
        <v>0</v>
      </c>
      <c r="L302" s="184">
        <f>INDEX(Sheet2!J:J,MATCH(A302,Sheet2!O:O,0))</f>
        <v>33991.67</v>
      </c>
      <c r="M302" s="184">
        <f>INDEX(Sheet2!L:L,MATCH(A302,Sheet2!O:O,0))</f>
        <v>33991.67</v>
      </c>
      <c r="O302" s="184">
        <f>INDEX(Sheet3!E:E,MATCH(Concordance!A302,Sheet3!I:I,0))</f>
        <v>103050</v>
      </c>
      <c r="P302" s="184">
        <f>INDEX(Sheet3!H:H,MATCH(A302,Sheet3!I:I,0))</f>
        <v>103050</v>
      </c>
    </row>
    <row r="303" spans="1:16" x14ac:dyDescent="0.25">
      <c r="A303" s="22">
        <v>59117</v>
      </c>
      <c r="B303" s="27" t="s">
        <v>28</v>
      </c>
      <c r="C303" s="24">
        <v>30642094</v>
      </c>
      <c r="D303" s="24" t="s">
        <v>187</v>
      </c>
      <c r="E303" s="184">
        <v>3492741</v>
      </c>
      <c r="F303" s="184">
        <v>698548.20000000007</v>
      </c>
      <c r="G303" s="184">
        <v>2794192.8000000003</v>
      </c>
      <c r="H303" s="184">
        <f>INDEX(Sheet2!E:E,MATCH(Concordance!A303,Sheet2!O:O,0))</f>
        <v>2794192.8</v>
      </c>
      <c r="I303" s="184">
        <f>INDEX(Sheet2!F:F,MATCH(Concordance!A303,Sheet2!O:O,0))</f>
        <v>0</v>
      </c>
      <c r="J303" s="184">
        <f>INDEX(Sheet2!H:H,MATCH(A303,Sheet2!O:O,0))</f>
        <v>2794192.8</v>
      </c>
      <c r="K303" s="184">
        <f>INDEX(Sheet2!I:I,MATCH(A303,Sheet2!O:O,0))</f>
        <v>684168.2</v>
      </c>
      <c r="L303" s="184">
        <f>INDEX(Sheet2!J:J,MATCH(A303,Sheet2!O:O,0))</f>
        <v>14380</v>
      </c>
      <c r="M303" s="184">
        <f>INDEX(Sheet2!L:L,MATCH(A303,Sheet2!O:O,0))</f>
        <v>698548.2</v>
      </c>
      <c r="O303" s="184">
        <f>INDEX(Sheet3!E:E,MATCH(Concordance!A303,Sheet3!I:I,0))</f>
        <v>1552551</v>
      </c>
      <c r="P303" s="184">
        <f>INDEX(Sheet3!H:H,MATCH(A303,Sheet3!I:I,0))</f>
        <v>1552551</v>
      </c>
    </row>
    <row r="304" spans="1:16" x14ac:dyDescent="0.25">
      <c r="A304" s="22">
        <v>60077</v>
      </c>
      <c r="B304" s="27" t="s">
        <v>934</v>
      </c>
      <c r="C304" s="24">
        <v>184206910</v>
      </c>
      <c r="D304" s="24" t="s">
        <v>411</v>
      </c>
      <c r="E304" s="184">
        <v>8603959</v>
      </c>
      <c r="F304" s="184">
        <v>1720791.8</v>
      </c>
      <c r="G304" s="184">
        <v>6883167.2000000002</v>
      </c>
      <c r="H304" s="184">
        <f>INDEX(Sheet2!E:E,MATCH(Concordance!A304,Sheet2!O:O,0))</f>
        <v>0</v>
      </c>
      <c r="I304" s="184">
        <f>INDEX(Sheet2!F:F,MATCH(Concordance!A304,Sheet2!O:O,0))</f>
        <v>42867.71</v>
      </c>
      <c r="J304" s="184">
        <f>INDEX(Sheet2!H:H,MATCH(A304,Sheet2!O:O,0))</f>
        <v>42867.71</v>
      </c>
      <c r="K304" s="184">
        <f>INDEX(Sheet2!I:I,MATCH(A304,Sheet2!O:O,0))</f>
        <v>0</v>
      </c>
      <c r="L304" s="184">
        <f>INDEX(Sheet2!J:J,MATCH(A304,Sheet2!O:O,0))</f>
        <v>382619.88</v>
      </c>
      <c r="M304" s="184">
        <f>INDEX(Sheet2!L:L,MATCH(A304,Sheet2!O:O,0))</f>
        <v>382619.88</v>
      </c>
      <c r="O304" s="184">
        <f>INDEX(Sheet3!E:E,MATCH(Concordance!A304,Sheet3!I:I,0))</f>
        <v>3824528</v>
      </c>
      <c r="P304" s="184">
        <f>INDEX(Sheet3!H:H,MATCH(A304,Sheet3!I:I,0))</f>
        <v>3758282.9</v>
      </c>
    </row>
    <row r="305" spans="1:16" x14ac:dyDescent="0.25">
      <c r="A305" s="22">
        <v>61150</v>
      </c>
      <c r="B305" s="27" t="s">
        <v>935</v>
      </c>
      <c r="C305" s="24">
        <v>100653674</v>
      </c>
      <c r="D305" s="24" t="s">
        <v>125</v>
      </c>
      <c r="E305" s="184">
        <v>328055</v>
      </c>
      <c r="F305" s="184">
        <v>65611</v>
      </c>
      <c r="G305" s="184">
        <v>262444</v>
      </c>
      <c r="H305" s="184">
        <f>INDEX(Sheet2!E:E,MATCH(Concordance!A305,Sheet2!O:O,0))</f>
        <v>0</v>
      </c>
      <c r="I305" s="184">
        <f>INDEX(Sheet2!F:F,MATCH(Concordance!A305,Sheet2!O:O,0))</f>
        <v>262437</v>
      </c>
      <c r="J305" s="184">
        <f>INDEX(Sheet2!H:H,MATCH(A305,Sheet2!O:O,0))</f>
        <v>262437</v>
      </c>
      <c r="K305" s="184">
        <f>INDEX(Sheet2!I:I,MATCH(A305,Sheet2!O:O,0))</f>
        <v>0</v>
      </c>
      <c r="L305" s="184">
        <f>INDEX(Sheet2!J:J,MATCH(A305,Sheet2!O:O,0))</f>
        <v>65618</v>
      </c>
      <c r="M305" s="184">
        <f>INDEX(Sheet2!L:L,MATCH(A305,Sheet2!O:O,0))</f>
        <v>65618</v>
      </c>
      <c r="O305" s="184">
        <f>INDEX(Sheet3!E:E,MATCH(Concordance!A305,Sheet3!I:I,0))</f>
        <v>145823</v>
      </c>
      <c r="P305" s="184">
        <f>INDEX(Sheet3!H:H,MATCH(A305,Sheet3!I:I,0))</f>
        <v>145823</v>
      </c>
    </row>
    <row r="306" spans="1:16" x14ac:dyDescent="0.25">
      <c r="A306" s="22">
        <v>61151</v>
      </c>
      <c r="B306" s="27" t="s">
        <v>936</v>
      </c>
      <c r="C306" s="24">
        <v>54420013</v>
      </c>
      <c r="D306" s="24" t="s">
        <v>139</v>
      </c>
      <c r="E306" s="184">
        <v>425944</v>
      </c>
      <c r="F306" s="184">
        <v>85188.800000000003</v>
      </c>
      <c r="G306" s="184">
        <v>340755.20000000001</v>
      </c>
      <c r="H306" s="184">
        <f>INDEX(Sheet2!E:E,MATCH(Concordance!A306,Sheet2!O:O,0))</f>
        <v>340755.20000000001</v>
      </c>
      <c r="I306" s="184">
        <f>INDEX(Sheet2!F:F,MATCH(Concordance!A306,Sheet2!O:O,0))</f>
        <v>0</v>
      </c>
      <c r="J306" s="184">
        <f>INDEX(Sheet2!H:H,MATCH(A306,Sheet2!O:O,0))</f>
        <v>340755.20000000001</v>
      </c>
      <c r="K306" s="184">
        <f>INDEX(Sheet2!I:I,MATCH(A306,Sheet2!O:O,0))</f>
        <v>33226.879999999997</v>
      </c>
      <c r="L306" s="184">
        <f>INDEX(Sheet2!J:J,MATCH(A306,Sheet2!O:O,0))</f>
        <v>15425</v>
      </c>
      <c r="M306" s="184">
        <f>INDEX(Sheet2!L:L,MATCH(A306,Sheet2!O:O,0))</f>
        <v>48651.88</v>
      </c>
      <c r="O306" s="184">
        <f>INDEX(Sheet3!E:E,MATCH(Concordance!A306,Sheet3!I:I,0))</f>
        <v>189336</v>
      </c>
      <c r="P306" s="184">
        <f>INDEX(Sheet3!H:H,MATCH(A306,Sheet3!I:I,0))</f>
        <v>189336</v>
      </c>
    </row>
    <row r="307" spans="1:16" x14ac:dyDescent="0.25">
      <c r="A307" s="22">
        <v>61154</v>
      </c>
      <c r="B307" s="27" t="s">
        <v>51</v>
      </c>
      <c r="C307" s="24">
        <v>193284890</v>
      </c>
      <c r="D307" s="24" t="s">
        <v>354</v>
      </c>
      <c r="E307" s="184">
        <v>1234381</v>
      </c>
      <c r="F307" s="184">
        <v>246876.2</v>
      </c>
      <c r="G307" s="184">
        <v>987504.8</v>
      </c>
      <c r="H307" s="184">
        <f>INDEX(Sheet2!E:E,MATCH(Concordance!A307,Sheet2!O:O,0))</f>
        <v>956505</v>
      </c>
      <c r="I307" s="184">
        <f>INDEX(Sheet2!F:F,MATCH(Concordance!A307,Sheet2!O:O,0))</f>
        <v>0</v>
      </c>
      <c r="J307" s="184">
        <f>INDEX(Sheet2!H:H,MATCH(A307,Sheet2!O:O,0))</f>
        <v>956505</v>
      </c>
      <c r="K307" s="184">
        <f>INDEX(Sheet2!I:I,MATCH(A307,Sheet2!O:O,0))</f>
        <v>277876</v>
      </c>
      <c r="L307" s="184">
        <f>INDEX(Sheet2!J:J,MATCH(A307,Sheet2!O:O,0))</f>
        <v>0</v>
      </c>
      <c r="M307" s="184">
        <f>INDEX(Sheet2!L:L,MATCH(A307,Sheet2!O:O,0))</f>
        <v>277876</v>
      </c>
      <c r="O307" s="184">
        <f>INDEX(Sheet3!E:E,MATCH(Concordance!A307,Sheet3!I:I,0))</f>
        <v>548692</v>
      </c>
      <c r="P307" s="184">
        <f>INDEX(Sheet3!H:H,MATCH(A307,Sheet3!I:I,0))</f>
        <v>548692</v>
      </c>
    </row>
    <row r="308" spans="1:16" x14ac:dyDescent="0.25">
      <c r="A308" s="22">
        <v>61156</v>
      </c>
      <c r="B308" s="27" t="s">
        <v>937</v>
      </c>
      <c r="C308" s="24">
        <v>86918414</v>
      </c>
      <c r="D308" s="24" t="s">
        <v>391</v>
      </c>
      <c r="E308" s="184">
        <v>2402621</v>
      </c>
      <c r="F308" s="184">
        <v>480524.2</v>
      </c>
      <c r="G308" s="184">
        <v>1922096.8</v>
      </c>
      <c r="H308" s="184">
        <f>INDEX(Sheet2!E:E,MATCH(Concordance!A308,Sheet2!O:O,0))</f>
        <v>249117.6</v>
      </c>
      <c r="I308" s="184">
        <f>INDEX(Sheet2!F:F,MATCH(Concordance!A308,Sheet2!O:O,0))</f>
        <v>1264475.32</v>
      </c>
      <c r="J308" s="184">
        <f>INDEX(Sheet2!H:H,MATCH(A308,Sheet2!O:O,0))</f>
        <v>1513592.9200000002</v>
      </c>
      <c r="K308" s="184">
        <f>INDEX(Sheet2!I:I,MATCH(A308,Sheet2!O:O,0))</f>
        <v>300786.34000000003</v>
      </c>
      <c r="L308" s="184">
        <f>INDEX(Sheet2!J:J,MATCH(A308,Sheet2!O:O,0))</f>
        <v>397702.56</v>
      </c>
      <c r="M308" s="184">
        <f>INDEX(Sheet2!L:L,MATCH(A308,Sheet2!O:O,0))</f>
        <v>698488.9</v>
      </c>
      <c r="O308" s="184">
        <f>INDEX(Sheet3!E:E,MATCH(Concordance!A308,Sheet3!I:I,0))</f>
        <v>1067984</v>
      </c>
      <c r="P308" s="184">
        <f>INDEX(Sheet3!H:H,MATCH(A308,Sheet3!I:I,0))</f>
        <v>1067853</v>
      </c>
    </row>
    <row r="309" spans="1:16" x14ac:dyDescent="0.25">
      <c r="A309" s="22">
        <v>61157</v>
      </c>
      <c r="B309" s="27" t="s">
        <v>26</v>
      </c>
      <c r="C309" s="24">
        <v>100040781</v>
      </c>
      <c r="D309" s="24" t="s">
        <v>168</v>
      </c>
      <c r="E309" s="184">
        <v>0</v>
      </c>
      <c r="F309" s="184">
        <v>0</v>
      </c>
      <c r="G309" s="184">
        <v>0</v>
      </c>
      <c r="H309" s="184">
        <f>INDEX(Sheet2!E:E,MATCH(Concordance!A309,Sheet2!O:O,0))</f>
        <v>0</v>
      </c>
      <c r="I309" s="184">
        <f>INDEX(Sheet2!F:F,MATCH(Concordance!A309,Sheet2!O:O,0))</f>
        <v>0</v>
      </c>
      <c r="J309" s="184">
        <f>INDEX(Sheet2!H:H,MATCH(A309,Sheet2!O:O,0))</f>
        <v>0</v>
      </c>
      <c r="K309" s="184">
        <f>INDEX(Sheet2!I:I,MATCH(A309,Sheet2!O:O,0))</f>
        <v>0</v>
      </c>
      <c r="L309" s="184">
        <f>INDEX(Sheet2!J:J,MATCH(A309,Sheet2!O:O,0))</f>
        <v>0</v>
      </c>
      <c r="M309" s="184">
        <f>INDEX(Sheet2!L:L,MATCH(A309,Sheet2!O:O,0))</f>
        <v>0</v>
      </c>
      <c r="O309" s="184">
        <f>INDEX(Sheet3!E:E,MATCH(Concordance!A309,Sheet3!I:I,0))</f>
        <v>0</v>
      </c>
      <c r="P309" s="184">
        <f>INDEX(Sheet3!H:H,MATCH(A309,Sheet3!I:I,0))</f>
        <v>0</v>
      </c>
    </row>
    <row r="310" spans="1:16" x14ac:dyDescent="0.25">
      <c r="A310" s="22">
        <v>61158</v>
      </c>
      <c r="B310" s="27" t="s">
        <v>938</v>
      </c>
      <c r="C310" s="24">
        <v>43866631</v>
      </c>
      <c r="D310" s="24" t="s">
        <v>392</v>
      </c>
      <c r="E310" s="184">
        <v>348907</v>
      </c>
      <c r="F310" s="184">
        <v>69781.400000000009</v>
      </c>
      <c r="G310" s="184">
        <v>279125.60000000003</v>
      </c>
      <c r="H310" s="184">
        <f>INDEX(Sheet2!E:E,MATCH(Concordance!A310,Sheet2!O:O,0))</f>
        <v>11939.66</v>
      </c>
      <c r="I310" s="184">
        <f>INDEX(Sheet2!F:F,MATCH(Concordance!A310,Sheet2!O:O,0))</f>
        <v>0</v>
      </c>
      <c r="J310" s="184">
        <f>INDEX(Sheet2!H:H,MATCH(A310,Sheet2!O:O,0))</f>
        <v>11939.66</v>
      </c>
      <c r="K310" s="184">
        <f>INDEX(Sheet2!I:I,MATCH(A310,Sheet2!O:O,0))</f>
        <v>0</v>
      </c>
      <c r="L310" s="184">
        <f>INDEX(Sheet2!J:J,MATCH(A310,Sheet2!O:O,0))</f>
        <v>14910</v>
      </c>
      <c r="M310" s="184">
        <f>INDEX(Sheet2!L:L,MATCH(A310,Sheet2!O:O,0))</f>
        <v>14910</v>
      </c>
      <c r="O310" s="184">
        <f>INDEX(Sheet3!E:E,MATCH(Concordance!A310,Sheet3!I:I,0))</f>
        <v>155092</v>
      </c>
      <c r="P310" s="184">
        <f>INDEX(Sheet3!H:H,MATCH(A310,Sheet3!I:I,0))</f>
        <v>155092</v>
      </c>
    </row>
    <row r="311" spans="1:16" x14ac:dyDescent="0.25">
      <c r="A311" s="22">
        <v>62070</v>
      </c>
      <c r="B311" s="27" t="s">
        <v>939</v>
      </c>
      <c r="C311" s="24">
        <v>184206936</v>
      </c>
      <c r="D311" s="24" t="s">
        <v>406</v>
      </c>
      <c r="E311" s="184">
        <v>1450437</v>
      </c>
      <c r="F311" s="184">
        <v>290087.40000000002</v>
      </c>
      <c r="G311" s="184">
        <v>1160349.6000000001</v>
      </c>
      <c r="H311" s="184">
        <f>INDEX(Sheet2!E:E,MATCH(Concordance!A311,Sheet2!O:O,0))</f>
        <v>80168.009999999995</v>
      </c>
      <c r="I311" s="184">
        <f>INDEX(Sheet2!F:F,MATCH(Concordance!A311,Sheet2!O:O,0))</f>
        <v>851462.03</v>
      </c>
      <c r="J311" s="184">
        <f>INDEX(Sheet2!H:H,MATCH(A311,Sheet2!O:O,0))</f>
        <v>931630.04</v>
      </c>
      <c r="K311" s="184">
        <f>INDEX(Sheet2!I:I,MATCH(A311,Sheet2!O:O,0))</f>
        <v>121990.27</v>
      </c>
      <c r="L311" s="184">
        <f>INDEX(Sheet2!J:J,MATCH(A311,Sheet2!O:O,0))</f>
        <v>168430.29</v>
      </c>
      <c r="M311" s="184">
        <f>INDEX(Sheet2!L:L,MATCH(A311,Sheet2!O:O,0))</f>
        <v>290420.56</v>
      </c>
      <c r="O311" s="184">
        <f>INDEX(Sheet3!E:E,MATCH(Concordance!A311,Sheet3!I:I,0))</f>
        <v>644731</v>
      </c>
      <c r="P311" s="184">
        <f>INDEX(Sheet3!H:H,MATCH(A311,Sheet3!I:I,0))</f>
        <v>644652</v>
      </c>
    </row>
    <row r="312" spans="1:16" x14ac:dyDescent="0.25">
      <c r="A312" s="22">
        <v>62072</v>
      </c>
      <c r="B312" s="27" t="s">
        <v>940</v>
      </c>
      <c r="C312" s="24">
        <v>100041144</v>
      </c>
      <c r="D312" s="24" t="s">
        <v>259</v>
      </c>
      <c r="E312" s="184">
        <v>5403517</v>
      </c>
      <c r="F312" s="184">
        <v>1080703.4000000001</v>
      </c>
      <c r="G312" s="184">
        <v>4322813.6000000006</v>
      </c>
      <c r="H312" s="184">
        <f>INDEX(Sheet2!E:E,MATCH(Concordance!A312,Sheet2!O:O,0))</f>
        <v>0</v>
      </c>
      <c r="I312" s="184">
        <f>INDEX(Sheet2!F:F,MATCH(Concordance!A312,Sheet2!O:O,0))</f>
        <v>226097.34</v>
      </c>
      <c r="J312" s="184">
        <f>INDEX(Sheet2!H:H,MATCH(A312,Sheet2!O:O,0))</f>
        <v>226097.34</v>
      </c>
      <c r="K312" s="184">
        <f>INDEX(Sheet2!I:I,MATCH(A312,Sheet2!O:O,0))</f>
        <v>293973.57</v>
      </c>
      <c r="L312" s="184">
        <f>INDEX(Sheet2!J:J,MATCH(A312,Sheet2!O:O,0))</f>
        <v>907873.62</v>
      </c>
      <c r="M312" s="184">
        <f>INDEX(Sheet2!L:L,MATCH(A312,Sheet2!O:O,0))</f>
        <v>1201847.19</v>
      </c>
      <c r="O312" s="184">
        <f>INDEX(Sheet3!E:E,MATCH(Concordance!A312,Sheet3!I:I,0))</f>
        <v>2401906</v>
      </c>
      <c r="P312" s="184">
        <f>INDEX(Sheet3!H:H,MATCH(A312,Sheet3!I:I,0))</f>
        <v>2401906</v>
      </c>
    </row>
    <row r="313" spans="1:16" x14ac:dyDescent="0.25">
      <c r="A313" s="22">
        <v>63066</v>
      </c>
      <c r="B313" s="27" t="s">
        <v>941</v>
      </c>
      <c r="C313" s="24">
        <v>184206985</v>
      </c>
      <c r="D313" s="24" t="s">
        <v>400</v>
      </c>
      <c r="E313" s="184">
        <v>790263</v>
      </c>
      <c r="F313" s="184">
        <v>158052.6</v>
      </c>
      <c r="G313" s="184">
        <v>632210.4</v>
      </c>
      <c r="H313" s="184">
        <f>INDEX(Sheet2!E:E,MATCH(Concordance!A313,Sheet2!O:O,0))</f>
        <v>0</v>
      </c>
      <c r="I313" s="184">
        <f>INDEX(Sheet2!F:F,MATCH(Concordance!A313,Sheet2!O:O,0))</f>
        <v>311000</v>
      </c>
      <c r="J313" s="184">
        <f>INDEX(Sheet2!H:H,MATCH(A313,Sheet2!O:O,0))</f>
        <v>311000</v>
      </c>
      <c r="K313" s="184">
        <f>INDEX(Sheet2!I:I,MATCH(A313,Sheet2!O:O,0))</f>
        <v>0</v>
      </c>
      <c r="L313" s="184">
        <f>INDEX(Sheet2!J:J,MATCH(A313,Sheet2!O:O,0))</f>
        <v>20421.36</v>
      </c>
      <c r="M313" s="184">
        <f>INDEX(Sheet2!L:L,MATCH(A313,Sheet2!O:O,0))</f>
        <v>20421.36</v>
      </c>
      <c r="O313" s="184">
        <f>INDEX(Sheet3!E:E,MATCH(Concordance!A313,Sheet3!I:I,0))</f>
        <v>351278</v>
      </c>
      <c r="P313" s="184">
        <f>INDEX(Sheet3!H:H,MATCH(A313,Sheet3!I:I,0))</f>
        <v>351278</v>
      </c>
    </row>
    <row r="314" spans="1:16" x14ac:dyDescent="0.25">
      <c r="A314" s="22">
        <v>63067</v>
      </c>
      <c r="B314" s="27" t="s">
        <v>942</v>
      </c>
      <c r="C314" s="24">
        <v>184206951</v>
      </c>
      <c r="D314" s="24" t="s">
        <v>401</v>
      </c>
      <c r="E314" s="184">
        <v>1406576</v>
      </c>
      <c r="F314" s="184">
        <v>281315.20000000001</v>
      </c>
      <c r="G314" s="184">
        <v>1125260.8</v>
      </c>
      <c r="H314" s="184">
        <f>INDEX(Sheet2!E:E,MATCH(Concordance!A314,Sheet2!O:O,0))</f>
        <v>9328.02</v>
      </c>
      <c r="I314" s="184">
        <f>INDEX(Sheet2!F:F,MATCH(Concordance!A314,Sheet2!O:O,0))</f>
        <v>181621.49</v>
      </c>
      <c r="J314" s="184">
        <f>INDEX(Sheet2!H:H,MATCH(A314,Sheet2!O:O,0))</f>
        <v>190949.50999999998</v>
      </c>
      <c r="K314" s="184">
        <f>INDEX(Sheet2!I:I,MATCH(A314,Sheet2!O:O,0))</f>
        <v>33224.04</v>
      </c>
      <c r="L314" s="184">
        <f>INDEX(Sheet2!J:J,MATCH(A314,Sheet2!O:O,0))</f>
        <v>237156.7</v>
      </c>
      <c r="M314" s="184">
        <f>INDEX(Sheet2!L:L,MATCH(A314,Sheet2!O:O,0))</f>
        <v>270380.74</v>
      </c>
      <c r="O314" s="184">
        <f>INDEX(Sheet3!E:E,MATCH(Concordance!A314,Sheet3!I:I,0))</f>
        <v>625234</v>
      </c>
      <c r="P314" s="184">
        <f>INDEX(Sheet3!H:H,MATCH(A314,Sheet3!I:I,0))</f>
        <v>622113.81000000006</v>
      </c>
    </row>
    <row r="315" spans="1:16" x14ac:dyDescent="0.25">
      <c r="A315" s="22">
        <v>64072</v>
      </c>
      <c r="B315" s="27" t="s">
        <v>943</v>
      </c>
      <c r="C315" s="24">
        <v>9441403</v>
      </c>
      <c r="D315" s="24" t="s">
        <v>403</v>
      </c>
      <c r="E315" s="184">
        <v>404419</v>
      </c>
      <c r="F315" s="184">
        <v>80883.8</v>
      </c>
      <c r="G315" s="184">
        <v>323535.2</v>
      </c>
      <c r="H315" s="184">
        <f>INDEX(Sheet2!E:E,MATCH(Concordance!A315,Sheet2!O:O,0))</f>
        <v>0</v>
      </c>
      <c r="I315" s="184">
        <f>INDEX(Sheet2!F:F,MATCH(Concordance!A315,Sheet2!O:O,0))</f>
        <v>318669</v>
      </c>
      <c r="J315" s="184">
        <f>INDEX(Sheet2!H:H,MATCH(A315,Sheet2!O:O,0))</f>
        <v>318669</v>
      </c>
      <c r="K315" s="184">
        <f>INDEX(Sheet2!I:I,MATCH(A315,Sheet2!O:O,0))</f>
        <v>0</v>
      </c>
      <c r="L315" s="184">
        <f>INDEX(Sheet2!J:J,MATCH(A315,Sheet2!O:O,0))</f>
        <v>85750</v>
      </c>
      <c r="M315" s="184">
        <f>INDEX(Sheet2!L:L,MATCH(A315,Sheet2!O:O,0))</f>
        <v>85750</v>
      </c>
      <c r="O315" s="184">
        <f>INDEX(Sheet3!E:E,MATCH(Concordance!A315,Sheet3!I:I,0))</f>
        <v>179767</v>
      </c>
      <c r="P315" s="184">
        <f>INDEX(Sheet3!H:H,MATCH(A315,Sheet3!I:I,0))</f>
        <v>179767</v>
      </c>
    </row>
    <row r="316" spans="1:16" x14ac:dyDescent="0.25">
      <c r="A316" s="22">
        <v>64074</v>
      </c>
      <c r="B316" s="27" t="s">
        <v>944</v>
      </c>
      <c r="C316" s="24">
        <v>92992577</v>
      </c>
      <c r="D316" s="24" t="s">
        <v>492</v>
      </c>
      <c r="E316" s="184">
        <v>1341274</v>
      </c>
      <c r="F316" s="184">
        <v>268254.8</v>
      </c>
      <c r="G316" s="184">
        <v>1073019.2</v>
      </c>
      <c r="H316" s="184">
        <f>INDEX(Sheet2!E:E,MATCH(Concordance!A316,Sheet2!O:O,0))</f>
        <v>815487.67</v>
      </c>
      <c r="I316" s="184">
        <f>INDEX(Sheet2!F:F,MATCH(Concordance!A316,Sheet2!O:O,0))</f>
        <v>255606.33</v>
      </c>
      <c r="J316" s="184">
        <f>INDEX(Sheet2!H:H,MATCH(A316,Sheet2!O:O,0))</f>
        <v>1071094</v>
      </c>
      <c r="K316" s="184">
        <f>INDEX(Sheet2!I:I,MATCH(A316,Sheet2!O:O,0))</f>
        <v>51342.41</v>
      </c>
      <c r="L316" s="184">
        <f>INDEX(Sheet2!J:J,MATCH(A316,Sheet2!O:O,0))</f>
        <v>121993.24</v>
      </c>
      <c r="M316" s="184">
        <f>INDEX(Sheet2!L:L,MATCH(A316,Sheet2!O:O,0))</f>
        <v>173335.65000000002</v>
      </c>
      <c r="O316" s="184">
        <f>INDEX(Sheet3!E:E,MATCH(Concordance!A316,Sheet3!I:I,0))</f>
        <v>596207</v>
      </c>
      <c r="P316" s="184">
        <f>INDEX(Sheet3!H:H,MATCH(A316,Sheet3!I:I,0))</f>
        <v>596134</v>
      </c>
    </row>
    <row r="317" spans="1:16" x14ac:dyDescent="0.25">
      <c r="A317" s="22">
        <v>64075</v>
      </c>
      <c r="B317" s="27" t="s">
        <v>945</v>
      </c>
      <c r="C317" s="24">
        <v>93755940</v>
      </c>
      <c r="D317" s="24" t="s">
        <v>293</v>
      </c>
      <c r="E317" s="184">
        <v>7300190</v>
      </c>
      <c r="F317" s="184">
        <v>1460038</v>
      </c>
      <c r="G317" s="184">
        <v>5840152</v>
      </c>
      <c r="H317" s="184">
        <f>INDEX(Sheet2!E:E,MATCH(Concordance!A317,Sheet2!O:O,0))</f>
        <v>0</v>
      </c>
      <c r="I317" s="184">
        <f>INDEX(Sheet2!F:F,MATCH(Concordance!A317,Sheet2!O:O,0))</f>
        <v>4931042.6500000004</v>
      </c>
      <c r="J317" s="184">
        <f>INDEX(Sheet2!H:H,MATCH(A317,Sheet2!O:O,0))</f>
        <v>4931042.6500000004</v>
      </c>
      <c r="K317" s="184">
        <f>INDEX(Sheet2!I:I,MATCH(A317,Sheet2!O:O,0))</f>
        <v>0</v>
      </c>
      <c r="L317" s="184">
        <f>INDEX(Sheet2!J:J,MATCH(A317,Sheet2!O:O,0))</f>
        <v>2361378.12</v>
      </c>
      <c r="M317" s="184">
        <f>INDEX(Sheet2!L:L,MATCH(A317,Sheet2!O:O,0))</f>
        <v>2361378.12</v>
      </c>
      <c r="O317" s="184">
        <f>INDEX(Sheet3!E:E,MATCH(Concordance!A317,Sheet3!I:I,0))</f>
        <v>3244992</v>
      </c>
      <c r="P317" s="184">
        <f>INDEX(Sheet3!H:H,MATCH(A317,Sheet3!I:I,0))</f>
        <v>3244992</v>
      </c>
    </row>
    <row r="318" spans="1:16" x14ac:dyDescent="0.25">
      <c r="A318" s="22">
        <v>65096</v>
      </c>
      <c r="B318" s="27" t="s">
        <v>946</v>
      </c>
      <c r="C318" s="24">
        <v>38286274</v>
      </c>
      <c r="D318" s="24" t="s">
        <v>462</v>
      </c>
      <c r="E318" s="184">
        <v>275494</v>
      </c>
      <c r="F318" s="184">
        <v>55098.8</v>
      </c>
      <c r="G318" s="184">
        <v>220395.2</v>
      </c>
      <c r="H318" s="184">
        <f>INDEX(Sheet2!E:E,MATCH(Concordance!A318,Sheet2!O:O,0))</f>
        <v>0</v>
      </c>
      <c r="I318" s="184">
        <f>INDEX(Sheet2!F:F,MATCH(Concordance!A318,Sheet2!O:O,0))</f>
        <v>220395.2</v>
      </c>
      <c r="J318" s="184">
        <f>INDEX(Sheet2!H:H,MATCH(A318,Sheet2!O:O,0))</f>
        <v>220395.2</v>
      </c>
      <c r="K318" s="184">
        <f>INDEX(Sheet2!I:I,MATCH(A318,Sheet2!O:O,0))</f>
        <v>0</v>
      </c>
      <c r="L318" s="184">
        <f>INDEX(Sheet2!J:J,MATCH(A318,Sheet2!O:O,0))</f>
        <v>0</v>
      </c>
      <c r="M318" s="184">
        <f>INDEX(Sheet2!L:L,MATCH(A318,Sheet2!O:O,0))</f>
        <v>0</v>
      </c>
      <c r="O318" s="184">
        <f>INDEX(Sheet3!E:E,MATCH(Concordance!A318,Sheet3!I:I,0))</f>
        <v>122459</v>
      </c>
      <c r="P318" s="184">
        <f>INDEX(Sheet3!H:H,MATCH(A318,Sheet3!I:I,0))</f>
        <v>122459</v>
      </c>
    </row>
    <row r="319" spans="1:16" x14ac:dyDescent="0.25">
      <c r="A319" s="22">
        <v>65098</v>
      </c>
      <c r="B319" s="27" t="s">
        <v>947</v>
      </c>
      <c r="C319" s="24">
        <v>159603588</v>
      </c>
      <c r="D319" s="24" t="s">
        <v>517</v>
      </c>
      <c r="E319" s="184">
        <v>781631</v>
      </c>
      <c r="F319" s="184">
        <v>156326.20000000001</v>
      </c>
      <c r="G319" s="184">
        <v>625304.80000000005</v>
      </c>
      <c r="H319" s="184">
        <f>INDEX(Sheet2!E:E,MATCH(Concordance!A319,Sheet2!O:O,0))</f>
        <v>277099.5</v>
      </c>
      <c r="I319" s="184">
        <f>INDEX(Sheet2!F:F,MATCH(Concordance!A319,Sheet2!O:O,0))</f>
        <v>0</v>
      </c>
      <c r="J319" s="184">
        <f>INDEX(Sheet2!H:H,MATCH(A319,Sheet2!O:O,0))</f>
        <v>277099.5</v>
      </c>
      <c r="K319" s="184">
        <f>INDEX(Sheet2!I:I,MATCH(A319,Sheet2!O:O,0))</f>
        <v>138706</v>
      </c>
      <c r="L319" s="184">
        <f>INDEX(Sheet2!J:J,MATCH(A319,Sheet2!O:O,0))</f>
        <v>154199</v>
      </c>
      <c r="M319" s="184">
        <f>INDEX(Sheet2!L:L,MATCH(A319,Sheet2!O:O,0))</f>
        <v>292905</v>
      </c>
      <c r="O319" s="184">
        <f>INDEX(Sheet3!E:E,MATCH(Concordance!A319,Sheet3!I:I,0))</f>
        <v>347441</v>
      </c>
      <c r="P319" s="184">
        <f>INDEX(Sheet3!H:H,MATCH(A319,Sheet3!I:I,0))</f>
        <v>263370.42</v>
      </c>
    </row>
    <row r="320" spans="1:16" x14ac:dyDescent="0.25">
      <c r="A320" s="22">
        <v>66102</v>
      </c>
      <c r="B320" s="27" t="s">
        <v>948</v>
      </c>
      <c r="C320" s="24">
        <v>16621831</v>
      </c>
      <c r="D320" s="24" t="s">
        <v>239</v>
      </c>
      <c r="E320" s="184">
        <v>4969613</v>
      </c>
      <c r="F320" s="184">
        <v>993922.60000000009</v>
      </c>
      <c r="G320" s="184">
        <v>3975690.4000000004</v>
      </c>
      <c r="H320" s="184">
        <f>INDEX(Sheet2!E:E,MATCH(Concordance!A320,Sheet2!O:O,0))</f>
        <v>1218725.8</v>
      </c>
      <c r="I320" s="184">
        <f>INDEX(Sheet2!F:F,MATCH(Concordance!A320,Sheet2!O:O,0))</f>
        <v>1693401.5</v>
      </c>
      <c r="J320" s="184">
        <f>INDEX(Sheet2!H:H,MATCH(A320,Sheet2!O:O,0))</f>
        <v>2912127.3</v>
      </c>
      <c r="K320" s="184">
        <f>INDEX(Sheet2!I:I,MATCH(A320,Sheet2!O:O,0))</f>
        <v>288637.46000000002</v>
      </c>
      <c r="L320" s="184">
        <f>INDEX(Sheet2!J:J,MATCH(A320,Sheet2!O:O,0))</f>
        <v>529613.34</v>
      </c>
      <c r="M320" s="184">
        <f>INDEX(Sheet2!L:L,MATCH(A320,Sheet2!O:O,0))</f>
        <v>818250.8</v>
      </c>
      <c r="O320" s="184">
        <f>INDEX(Sheet3!E:E,MATCH(Concordance!A320,Sheet3!I:I,0))</f>
        <v>2209032</v>
      </c>
      <c r="P320" s="184">
        <f>INDEX(Sheet3!H:H,MATCH(A320,Sheet3!I:I,0))</f>
        <v>2209032</v>
      </c>
    </row>
    <row r="321" spans="1:16" x14ac:dyDescent="0.25">
      <c r="A321" s="22">
        <v>66103</v>
      </c>
      <c r="B321" s="27" t="s">
        <v>60</v>
      </c>
      <c r="C321" s="24">
        <v>193285038</v>
      </c>
      <c r="D321" s="24" t="s">
        <v>423</v>
      </c>
      <c r="E321" s="184">
        <v>443286</v>
      </c>
      <c r="F321" s="184">
        <v>88657.200000000012</v>
      </c>
      <c r="G321" s="184">
        <v>354628.80000000005</v>
      </c>
      <c r="H321" s="184">
        <f>INDEX(Sheet2!E:E,MATCH(Concordance!A321,Sheet2!O:O,0))</f>
        <v>107008.44</v>
      </c>
      <c r="I321" s="184">
        <f>INDEX(Sheet2!F:F,MATCH(Concordance!A321,Sheet2!O:O,0))</f>
        <v>187567.19</v>
      </c>
      <c r="J321" s="184">
        <f>INDEX(Sheet2!H:H,MATCH(A321,Sheet2!O:O,0))</f>
        <v>294575.63</v>
      </c>
      <c r="K321" s="184">
        <f>INDEX(Sheet2!I:I,MATCH(A321,Sheet2!O:O,0))</f>
        <v>46806.18</v>
      </c>
      <c r="L321" s="184">
        <f>INDEX(Sheet2!J:J,MATCH(A321,Sheet2!O:O,0))</f>
        <v>31928.29</v>
      </c>
      <c r="M321" s="184">
        <f>INDEX(Sheet2!L:L,MATCH(A321,Sheet2!O:O,0))</f>
        <v>78734.47</v>
      </c>
      <c r="O321" s="184">
        <f>INDEX(Sheet3!E:E,MATCH(Concordance!A321,Sheet3!I:I,0))</f>
        <v>197044</v>
      </c>
      <c r="P321" s="184">
        <f>INDEX(Sheet3!H:H,MATCH(A321,Sheet3!I:I,0))</f>
        <v>197044</v>
      </c>
    </row>
    <row r="322" spans="1:16" x14ac:dyDescent="0.25">
      <c r="A322" s="22">
        <v>66104</v>
      </c>
      <c r="B322" s="27" t="s">
        <v>93</v>
      </c>
      <c r="C322" s="24">
        <v>136313272</v>
      </c>
      <c r="D322" s="24" t="s">
        <v>591</v>
      </c>
      <c r="E322" s="184">
        <v>171613</v>
      </c>
      <c r="F322" s="184">
        <v>34322.6</v>
      </c>
      <c r="G322" s="184">
        <v>137290.4</v>
      </c>
      <c r="H322" s="184">
        <f>INDEX(Sheet2!E:E,MATCH(Concordance!A322,Sheet2!O:O,0))</f>
        <v>130483.42</v>
      </c>
      <c r="I322" s="184">
        <f>INDEX(Sheet2!F:F,MATCH(Concordance!A322,Sheet2!O:O,0))</f>
        <v>6563.49</v>
      </c>
      <c r="J322" s="184">
        <f>INDEX(Sheet2!H:H,MATCH(A322,Sheet2!O:O,0))</f>
        <v>137046.91</v>
      </c>
      <c r="K322" s="184">
        <f>INDEX(Sheet2!I:I,MATCH(A322,Sheet2!O:O,0))</f>
        <v>17662.91</v>
      </c>
      <c r="L322" s="184">
        <f>INDEX(Sheet2!J:J,MATCH(A322,Sheet2!O:O,0))</f>
        <v>0</v>
      </c>
      <c r="M322" s="184">
        <f>INDEX(Sheet2!L:L,MATCH(A322,Sheet2!O:O,0))</f>
        <v>17662.91</v>
      </c>
      <c r="O322" s="184">
        <f>INDEX(Sheet3!E:E,MATCH(Concordance!A322,Sheet3!I:I,0))</f>
        <v>76283</v>
      </c>
      <c r="P322" s="184">
        <f>INDEX(Sheet3!H:H,MATCH(A322,Sheet3!I:I,0))</f>
        <v>76274</v>
      </c>
    </row>
    <row r="323" spans="1:16" x14ac:dyDescent="0.25">
      <c r="A323" s="22">
        <v>66105</v>
      </c>
      <c r="B323" s="27" t="s">
        <v>84</v>
      </c>
      <c r="C323" s="24">
        <v>193574845</v>
      </c>
      <c r="D323" s="24" t="s">
        <v>549</v>
      </c>
      <c r="E323" s="184">
        <v>4820562</v>
      </c>
      <c r="F323" s="184">
        <v>964112.4</v>
      </c>
      <c r="G323" s="184">
        <v>3856449.6</v>
      </c>
      <c r="H323" s="184">
        <f>INDEX(Sheet2!E:E,MATCH(Concordance!A323,Sheet2!O:O,0))</f>
        <v>1639900.26</v>
      </c>
      <c r="I323" s="184">
        <f>INDEX(Sheet2!F:F,MATCH(Concordance!A323,Sheet2!O:O,0))</f>
        <v>1097801.3</v>
      </c>
      <c r="J323" s="184">
        <f>INDEX(Sheet2!H:H,MATCH(A323,Sheet2!O:O,0))</f>
        <v>2737701.56</v>
      </c>
      <c r="K323" s="184">
        <f>INDEX(Sheet2!I:I,MATCH(A323,Sheet2!O:O,0))</f>
        <v>257837.7</v>
      </c>
      <c r="L323" s="184">
        <f>INDEX(Sheet2!J:J,MATCH(A323,Sheet2!O:O,0))</f>
        <v>459779.17</v>
      </c>
      <c r="M323" s="184">
        <f>INDEX(Sheet2!L:L,MATCH(A323,Sheet2!O:O,0))</f>
        <v>717616.87</v>
      </c>
      <c r="O323" s="184">
        <f>INDEX(Sheet3!E:E,MATCH(Concordance!A323,Sheet3!I:I,0))</f>
        <v>2142778</v>
      </c>
      <c r="P323" s="184">
        <f>INDEX(Sheet3!H:H,MATCH(A323,Sheet3!I:I,0))</f>
        <v>2142515</v>
      </c>
    </row>
    <row r="324" spans="1:16" x14ac:dyDescent="0.25">
      <c r="A324" s="22">
        <v>66107</v>
      </c>
      <c r="B324" s="27" t="s">
        <v>949</v>
      </c>
      <c r="C324" s="24">
        <v>100041342</v>
      </c>
      <c r="D324" s="24" t="s">
        <v>321</v>
      </c>
      <c r="E324" s="184">
        <v>1235751</v>
      </c>
      <c r="F324" s="184">
        <v>247150.2</v>
      </c>
      <c r="G324" s="184">
        <v>988600.8</v>
      </c>
      <c r="H324" s="184">
        <f>INDEX(Sheet2!E:E,MATCH(Concordance!A324,Sheet2!O:O,0))</f>
        <v>978001.69</v>
      </c>
      <c r="I324" s="184">
        <f>INDEX(Sheet2!F:F,MATCH(Concordance!A324,Sheet2!O:O,0))</f>
        <v>0</v>
      </c>
      <c r="J324" s="184">
        <f>INDEX(Sheet2!H:H,MATCH(A324,Sheet2!O:O,0))</f>
        <v>978001.69</v>
      </c>
      <c r="K324" s="184">
        <f>INDEX(Sheet2!I:I,MATCH(A324,Sheet2!O:O,0))</f>
        <v>257749.31</v>
      </c>
      <c r="L324" s="184">
        <f>INDEX(Sheet2!J:J,MATCH(A324,Sheet2!O:O,0))</f>
        <v>0</v>
      </c>
      <c r="M324" s="184">
        <f>INDEX(Sheet2!L:L,MATCH(A324,Sheet2!O:O,0))</f>
        <v>257749.31</v>
      </c>
      <c r="O324" s="184">
        <f>INDEX(Sheet3!E:E,MATCH(Concordance!A324,Sheet3!I:I,0))</f>
        <v>549301</v>
      </c>
      <c r="P324" s="184">
        <f>INDEX(Sheet3!H:H,MATCH(A324,Sheet3!I:I,0))</f>
        <v>549301</v>
      </c>
    </row>
    <row r="325" spans="1:16" x14ac:dyDescent="0.25">
      <c r="A325" s="22">
        <v>67055</v>
      </c>
      <c r="B325" s="27" t="s">
        <v>950</v>
      </c>
      <c r="C325" s="24">
        <v>81630642</v>
      </c>
      <c r="D325" s="24" t="s">
        <v>237</v>
      </c>
      <c r="E325" s="184">
        <v>3539385</v>
      </c>
      <c r="F325" s="184">
        <v>707877</v>
      </c>
      <c r="G325" s="184">
        <v>2831508</v>
      </c>
      <c r="H325" s="184">
        <f>INDEX(Sheet2!E:E,MATCH(Concordance!A325,Sheet2!O:O,0))</f>
        <v>0</v>
      </c>
      <c r="I325" s="184">
        <f>INDEX(Sheet2!F:F,MATCH(Concordance!A325,Sheet2!O:O,0))</f>
        <v>817502.16</v>
      </c>
      <c r="J325" s="184">
        <f>INDEX(Sheet2!H:H,MATCH(A325,Sheet2!O:O,0))</f>
        <v>817502.16</v>
      </c>
      <c r="K325" s="184">
        <f>INDEX(Sheet2!I:I,MATCH(A325,Sheet2!O:O,0))</f>
        <v>0</v>
      </c>
      <c r="L325" s="184">
        <f>INDEX(Sheet2!J:J,MATCH(A325,Sheet2!O:O,0))</f>
        <v>0</v>
      </c>
      <c r="M325" s="184">
        <f>INDEX(Sheet2!L:L,MATCH(A325,Sheet2!O:O,0))</f>
        <v>0</v>
      </c>
      <c r="O325" s="184">
        <f>INDEX(Sheet3!E:E,MATCH(Concordance!A325,Sheet3!I:I,0))</f>
        <v>1573285</v>
      </c>
      <c r="P325" s="184">
        <f>INDEX(Sheet3!H:H,MATCH(A325,Sheet3!I:I,0))</f>
        <v>1573285</v>
      </c>
    </row>
    <row r="326" spans="1:16" x14ac:dyDescent="0.25">
      <c r="A326" s="22">
        <v>67061</v>
      </c>
      <c r="B326" s="27" t="s">
        <v>951</v>
      </c>
      <c r="C326" s="24">
        <v>35248491</v>
      </c>
      <c r="D326" s="24" t="s">
        <v>185</v>
      </c>
      <c r="E326" s="184">
        <v>5265853</v>
      </c>
      <c r="F326" s="184">
        <v>1053170.6000000001</v>
      </c>
      <c r="G326" s="184">
        <v>4212682.4000000004</v>
      </c>
      <c r="H326" s="184">
        <f>INDEX(Sheet2!E:E,MATCH(Concordance!A326,Sheet2!O:O,0))</f>
        <v>623178.86</v>
      </c>
      <c r="I326" s="184">
        <f>INDEX(Sheet2!F:F,MATCH(Concordance!A326,Sheet2!O:O,0))</f>
        <v>2548293.0699999998</v>
      </c>
      <c r="J326" s="184">
        <f>INDEX(Sheet2!H:H,MATCH(A326,Sheet2!O:O,0))</f>
        <v>3171471.9299999997</v>
      </c>
      <c r="K326" s="184">
        <f>INDEX(Sheet2!I:I,MATCH(A326,Sheet2!O:O,0))</f>
        <v>659094.31999999995</v>
      </c>
      <c r="L326" s="184">
        <f>INDEX(Sheet2!J:J,MATCH(A326,Sheet2!O:O,0))</f>
        <v>273678.34000000003</v>
      </c>
      <c r="M326" s="184">
        <f>INDEX(Sheet2!L:L,MATCH(A326,Sheet2!O:O,0))</f>
        <v>932772.65999999992</v>
      </c>
      <c r="O326" s="184">
        <f>INDEX(Sheet3!E:E,MATCH(Concordance!A326,Sheet3!I:I,0))</f>
        <v>2340713</v>
      </c>
      <c r="P326" s="184">
        <f>INDEX(Sheet3!H:H,MATCH(A326,Sheet3!I:I,0))</f>
        <v>2340713</v>
      </c>
    </row>
    <row r="327" spans="1:16" x14ac:dyDescent="0.25">
      <c r="A327" s="22">
        <v>68070</v>
      </c>
      <c r="B327" s="27" t="s">
        <v>952</v>
      </c>
      <c r="C327" s="24">
        <v>100339555</v>
      </c>
      <c r="D327" s="24" t="s">
        <v>429</v>
      </c>
      <c r="E327" s="184">
        <v>1544528</v>
      </c>
      <c r="F327" s="184">
        <v>308905.60000000003</v>
      </c>
      <c r="G327" s="184">
        <v>1235622.4000000001</v>
      </c>
      <c r="H327" s="184">
        <f>INDEX(Sheet2!E:E,MATCH(Concordance!A327,Sheet2!O:O,0))</f>
        <v>745459.43</v>
      </c>
      <c r="I327" s="184">
        <f>INDEX(Sheet2!F:F,MATCH(Concordance!A327,Sheet2!O:O,0))</f>
        <v>490162.97</v>
      </c>
      <c r="J327" s="184">
        <f>INDEX(Sheet2!H:H,MATCH(A327,Sheet2!O:O,0))</f>
        <v>1235622.3999999999</v>
      </c>
      <c r="K327" s="184">
        <f>INDEX(Sheet2!I:I,MATCH(A327,Sheet2!O:O,0))</f>
        <v>0</v>
      </c>
      <c r="L327" s="184">
        <f>INDEX(Sheet2!J:J,MATCH(A327,Sheet2!O:O,0))</f>
        <v>205200.75</v>
      </c>
      <c r="M327" s="184">
        <f>INDEX(Sheet2!L:L,MATCH(A327,Sheet2!O:O,0))</f>
        <v>205200.75</v>
      </c>
      <c r="O327" s="184">
        <f>INDEX(Sheet3!E:E,MATCH(Concordance!A327,Sheet3!I:I,0))</f>
        <v>686555</v>
      </c>
      <c r="P327" s="184">
        <f>INDEX(Sheet3!H:H,MATCH(A327,Sheet3!I:I,0))</f>
        <v>686555</v>
      </c>
    </row>
    <row r="328" spans="1:16" x14ac:dyDescent="0.25">
      <c r="A328" s="22">
        <v>68071</v>
      </c>
      <c r="B328" s="27" t="s">
        <v>953</v>
      </c>
      <c r="C328" s="24">
        <v>23203961</v>
      </c>
      <c r="D328" s="24" t="s">
        <v>307</v>
      </c>
      <c r="E328" s="184">
        <v>371847</v>
      </c>
      <c r="F328" s="184">
        <v>74369.400000000009</v>
      </c>
      <c r="G328" s="184">
        <v>297477.60000000003</v>
      </c>
      <c r="H328" s="184">
        <f>INDEX(Sheet2!E:E,MATCH(Concordance!A328,Sheet2!O:O,0))</f>
        <v>0</v>
      </c>
      <c r="I328" s="184">
        <f>INDEX(Sheet2!F:F,MATCH(Concordance!A328,Sheet2!O:O,0))</f>
        <v>297477.59999999998</v>
      </c>
      <c r="J328" s="184">
        <f>INDEX(Sheet2!H:H,MATCH(A328,Sheet2!O:O,0))</f>
        <v>297477.59999999998</v>
      </c>
      <c r="K328" s="184">
        <f>INDEX(Sheet2!I:I,MATCH(A328,Sheet2!O:O,0))</f>
        <v>0</v>
      </c>
      <c r="L328" s="184">
        <f>INDEX(Sheet2!J:J,MATCH(A328,Sheet2!O:O,0))</f>
        <v>13362.6</v>
      </c>
      <c r="M328" s="184">
        <f>INDEX(Sheet2!L:L,MATCH(A328,Sheet2!O:O,0))</f>
        <v>13362.6</v>
      </c>
      <c r="O328" s="184">
        <f>INDEX(Sheet3!E:E,MATCH(Concordance!A328,Sheet3!I:I,0))</f>
        <v>165289</v>
      </c>
      <c r="P328" s="184">
        <f>INDEX(Sheet3!H:H,MATCH(A328,Sheet3!I:I,0))</f>
        <v>165289</v>
      </c>
    </row>
    <row r="329" spans="1:16" x14ac:dyDescent="0.25">
      <c r="A329" s="22">
        <v>68072</v>
      </c>
      <c r="B329" s="27" t="s">
        <v>954</v>
      </c>
      <c r="C329" s="24">
        <v>193465218</v>
      </c>
      <c r="D329" s="24" t="s">
        <v>430</v>
      </c>
      <c r="E329" s="184">
        <v>656685</v>
      </c>
      <c r="F329" s="184">
        <v>131337</v>
      </c>
      <c r="G329" s="184">
        <v>525348</v>
      </c>
      <c r="H329" s="184">
        <f>INDEX(Sheet2!E:E,MATCH(Concordance!A329,Sheet2!O:O,0))</f>
        <v>15593.04</v>
      </c>
      <c r="I329" s="184">
        <f>INDEX(Sheet2!F:F,MATCH(Concordance!A329,Sheet2!O:O,0))</f>
        <v>69564.3</v>
      </c>
      <c r="J329" s="184">
        <f>INDEX(Sheet2!H:H,MATCH(A329,Sheet2!O:O,0))</f>
        <v>85157.34</v>
      </c>
      <c r="K329" s="184">
        <f>INDEX(Sheet2!I:I,MATCH(A329,Sheet2!O:O,0))</f>
        <v>0</v>
      </c>
      <c r="L329" s="184">
        <f>INDEX(Sheet2!J:J,MATCH(A329,Sheet2!O:O,0))</f>
        <v>52168.5</v>
      </c>
      <c r="M329" s="184">
        <f>INDEX(Sheet2!L:L,MATCH(A329,Sheet2!O:O,0))</f>
        <v>52168.5</v>
      </c>
      <c r="O329" s="184">
        <f>INDEX(Sheet3!E:E,MATCH(Concordance!A329,Sheet3!I:I,0))</f>
        <v>291902</v>
      </c>
      <c r="P329" s="184">
        <f>INDEX(Sheet3!H:H,MATCH(A329,Sheet3!I:I,0))</f>
        <v>291902</v>
      </c>
    </row>
    <row r="330" spans="1:16" x14ac:dyDescent="0.25">
      <c r="A330" s="22">
        <v>68073</v>
      </c>
      <c r="B330" s="27" t="s">
        <v>955</v>
      </c>
      <c r="C330" s="24">
        <v>100042415</v>
      </c>
      <c r="D330" s="24" t="s">
        <v>619</v>
      </c>
      <c r="E330" s="184">
        <v>1464434</v>
      </c>
      <c r="F330" s="184">
        <v>292886.8</v>
      </c>
      <c r="G330" s="184">
        <v>1171547.2</v>
      </c>
      <c r="H330" s="184">
        <f>INDEX(Sheet2!E:E,MATCH(Concordance!A330,Sheet2!O:O,0))</f>
        <v>732185.45</v>
      </c>
      <c r="I330" s="184">
        <f>INDEX(Sheet2!F:F,MATCH(Concordance!A330,Sheet2!O:O,0))</f>
        <v>74916.37</v>
      </c>
      <c r="J330" s="184">
        <f>INDEX(Sheet2!H:H,MATCH(A330,Sheet2!O:O,0))</f>
        <v>807101.82</v>
      </c>
      <c r="K330" s="184">
        <f>INDEX(Sheet2!I:I,MATCH(A330,Sheet2!O:O,0))</f>
        <v>101990.75</v>
      </c>
      <c r="L330" s="184">
        <f>INDEX(Sheet2!J:J,MATCH(A330,Sheet2!O:O,0))</f>
        <v>154021.98000000001</v>
      </c>
      <c r="M330" s="184">
        <f>INDEX(Sheet2!L:L,MATCH(A330,Sheet2!O:O,0))</f>
        <v>256012.73</v>
      </c>
      <c r="O330" s="184">
        <f>INDEX(Sheet3!E:E,MATCH(Concordance!A330,Sheet3!I:I,0))</f>
        <v>650952</v>
      </c>
      <c r="P330" s="184">
        <f>INDEX(Sheet3!H:H,MATCH(A330,Sheet3!I:I,0))</f>
        <v>650952</v>
      </c>
    </row>
    <row r="331" spans="1:16" x14ac:dyDescent="0.25">
      <c r="A331" s="22">
        <v>68074</v>
      </c>
      <c r="B331" s="27" t="s">
        <v>44</v>
      </c>
      <c r="C331" s="24">
        <v>95487351</v>
      </c>
      <c r="D331" s="24" t="s">
        <v>325</v>
      </c>
      <c r="E331" s="184">
        <v>204494</v>
      </c>
      <c r="F331" s="184">
        <v>40898.800000000003</v>
      </c>
      <c r="G331" s="184">
        <v>163595.20000000001</v>
      </c>
      <c r="H331" s="184">
        <f>INDEX(Sheet2!E:E,MATCH(Concordance!A331,Sheet2!O:O,0))</f>
        <v>1538.74</v>
      </c>
      <c r="I331" s="184">
        <f>INDEX(Sheet2!F:F,MATCH(Concordance!A331,Sheet2!O:O,0))</f>
        <v>159733.79999999999</v>
      </c>
      <c r="J331" s="184">
        <f>INDEX(Sheet2!H:H,MATCH(A331,Sheet2!O:O,0))</f>
        <v>161272.53999999998</v>
      </c>
      <c r="K331" s="184">
        <f>INDEX(Sheet2!I:I,MATCH(A331,Sheet2!O:O,0))</f>
        <v>43221.46</v>
      </c>
      <c r="L331" s="184">
        <f>INDEX(Sheet2!J:J,MATCH(A331,Sheet2!O:O,0))</f>
        <v>0</v>
      </c>
      <c r="M331" s="184">
        <f>INDEX(Sheet2!L:L,MATCH(A331,Sheet2!O:O,0))</f>
        <v>43221.46</v>
      </c>
      <c r="O331" s="184">
        <f>INDEX(Sheet3!E:E,MATCH(Concordance!A331,Sheet3!I:I,0))</f>
        <v>90899</v>
      </c>
      <c r="P331" s="184">
        <f>INDEX(Sheet3!H:H,MATCH(A331,Sheet3!I:I,0))</f>
        <v>90899</v>
      </c>
    </row>
    <row r="332" spans="1:16" x14ac:dyDescent="0.25">
      <c r="A332" s="22">
        <v>68075</v>
      </c>
      <c r="B332" s="27" t="s">
        <v>30</v>
      </c>
      <c r="C332" s="24">
        <v>35436823</v>
      </c>
      <c r="D332" s="24" t="s">
        <v>191</v>
      </c>
      <c r="E332" s="184">
        <v>285519</v>
      </c>
      <c r="F332" s="184">
        <v>57103.8</v>
      </c>
      <c r="G332" s="184">
        <v>228415.2</v>
      </c>
      <c r="H332" s="184">
        <f>INDEX(Sheet2!E:E,MATCH(Concordance!A332,Sheet2!O:O,0))</f>
        <v>228415.2</v>
      </c>
      <c r="I332" s="184">
        <f>INDEX(Sheet2!F:F,MATCH(Concordance!A332,Sheet2!O:O,0))</f>
        <v>0</v>
      </c>
      <c r="J332" s="184">
        <f>INDEX(Sheet2!H:H,MATCH(A332,Sheet2!O:O,0))</f>
        <v>228415.2</v>
      </c>
      <c r="K332" s="184">
        <f>INDEX(Sheet2!I:I,MATCH(A332,Sheet2!O:O,0))</f>
        <v>57103.8</v>
      </c>
      <c r="L332" s="184">
        <f>INDEX(Sheet2!J:J,MATCH(A332,Sheet2!O:O,0))</f>
        <v>0</v>
      </c>
      <c r="M332" s="184">
        <f>INDEX(Sheet2!L:L,MATCH(A332,Sheet2!O:O,0))</f>
        <v>57103.8</v>
      </c>
      <c r="O332" s="184">
        <f>INDEX(Sheet3!E:E,MATCH(Concordance!A332,Sheet3!I:I,0))</f>
        <v>126915</v>
      </c>
      <c r="P332" s="184">
        <f>INDEX(Sheet3!H:H,MATCH(A332,Sheet3!I:I,0))</f>
        <v>126900</v>
      </c>
    </row>
    <row r="333" spans="1:16" x14ac:dyDescent="0.25">
      <c r="A333" s="22">
        <v>69104</v>
      </c>
      <c r="B333" s="27" t="s">
        <v>956</v>
      </c>
      <c r="C333" s="24">
        <v>100654565</v>
      </c>
      <c r="D333" s="24" t="s">
        <v>420</v>
      </c>
      <c r="E333" s="184">
        <v>954310</v>
      </c>
      <c r="F333" s="184">
        <v>190862</v>
      </c>
      <c r="G333" s="184">
        <v>763448</v>
      </c>
      <c r="H333" s="184">
        <f>INDEX(Sheet2!E:E,MATCH(Concordance!A333,Sheet2!O:O,0))</f>
        <v>73947.570000000007</v>
      </c>
      <c r="I333" s="184">
        <f>INDEX(Sheet2!F:F,MATCH(Concordance!A333,Sheet2!O:O,0))</f>
        <v>385450.57999999996</v>
      </c>
      <c r="J333" s="184">
        <f>INDEX(Sheet2!H:H,MATCH(A333,Sheet2!O:O,0))</f>
        <v>459398.14999999997</v>
      </c>
      <c r="K333" s="184">
        <f>INDEX(Sheet2!I:I,MATCH(A333,Sheet2!O:O,0))</f>
        <v>15600</v>
      </c>
      <c r="L333" s="184">
        <f>INDEX(Sheet2!J:J,MATCH(A333,Sheet2!O:O,0))</f>
        <v>14887.5</v>
      </c>
      <c r="M333" s="184">
        <f>INDEX(Sheet2!L:L,MATCH(A333,Sheet2!O:O,0))</f>
        <v>30487.5</v>
      </c>
      <c r="O333" s="184">
        <f>INDEX(Sheet3!E:E,MATCH(Concordance!A333,Sheet3!I:I,0))</f>
        <v>424198</v>
      </c>
      <c r="P333" s="184">
        <f>INDEX(Sheet3!H:H,MATCH(A333,Sheet3!I:I,0))</f>
        <v>424198</v>
      </c>
    </row>
    <row r="334" spans="1:16" x14ac:dyDescent="0.25">
      <c r="A334" s="22">
        <v>69106</v>
      </c>
      <c r="B334" s="27" t="s">
        <v>957</v>
      </c>
      <c r="C334" s="24">
        <v>27071091</v>
      </c>
      <c r="D334" s="24" t="s">
        <v>431</v>
      </c>
      <c r="E334" s="184">
        <v>1104208</v>
      </c>
      <c r="F334" s="184">
        <v>220841.60000000001</v>
      </c>
      <c r="G334" s="184">
        <v>883366.40000000002</v>
      </c>
      <c r="H334" s="184">
        <f>INDEX(Sheet2!E:E,MATCH(Concordance!A334,Sheet2!O:O,0))</f>
        <v>0</v>
      </c>
      <c r="I334" s="184">
        <f>INDEX(Sheet2!F:F,MATCH(Concordance!A334,Sheet2!O:O,0))</f>
        <v>837441.71</v>
      </c>
      <c r="J334" s="184">
        <f>INDEX(Sheet2!H:H,MATCH(A334,Sheet2!O:O,0))</f>
        <v>837441.71</v>
      </c>
      <c r="K334" s="184">
        <f>INDEX(Sheet2!I:I,MATCH(A334,Sheet2!O:O,0))</f>
        <v>0</v>
      </c>
      <c r="L334" s="184">
        <f>INDEX(Sheet2!J:J,MATCH(A334,Sheet2!O:O,0))</f>
        <v>165485.84</v>
      </c>
      <c r="M334" s="184">
        <f>INDEX(Sheet2!L:L,MATCH(A334,Sheet2!O:O,0))</f>
        <v>165485.84</v>
      </c>
      <c r="O334" s="184">
        <f>INDEX(Sheet3!E:E,MATCH(Concordance!A334,Sheet3!I:I,0))</f>
        <v>490829</v>
      </c>
      <c r="P334" s="184">
        <f>INDEX(Sheet3!H:H,MATCH(A334,Sheet3!I:I,0))</f>
        <v>490829</v>
      </c>
    </row>
    <row r="335" spans="1:16" x14ac:dyDescent="0.25">
      <c r="A335" s="22">
        <v>69107</v>
      </c>
      <c r="B335" s="27" t="s">
        <v>958</v>
      </c>
      <c r="C335" s="24">
        <v>159600279</v>
      </c>
      <c r="D335" s="24" t="s">
        <v>312</v>
      </c>
      <c r="E335" s="184">
        <v>170985</v>
      </c>
      <c r="F335" s="184">
        <v>34197</v>
      </c>
      <c r="G335" s="184">
        <v>136788</v>
      </c>
      <c r="H335" s="184">
        <f>INDEX(Sheet2!E:E,MATCH(Concordance!A335,Sheet2!O:O,0))</f>
        <v>136058.54</v>
      </c>
      <c r="I335" s="184">
        <f>INDEX(Sheet2!F:F,MATCH(Concordance!A335,Sheet2!O:O,0))</f>
        <v>0</v>
      </c>
      <c r="J335" s="184">
        <f>INDEX(Sheet2!H:H,MATCH(A335,Sheet2!O:O,0))</f>
        <v>136058.54</v>
      </c>
      <c r="K335" s="184">
        <f>INDEX(Sheet2!I:I,MATCH(A335,Sheet2!O:O,0))</f>
        <v>0</v>
      </c>
      <c r="L335" s="184">
        <f>INDEX(Sheet2!J:J,MATCH(A335,Sheet2!O:O,0))</f>
        <v>34926.46</v>
      </c>
      <c r="M335" s="184">
        <f>INDEX(Sheet2!L:L,MATCH(A335,Sheet2!O:O,0))</f>
        <v>34926.46</v>
      </c>
      <c r="O335" s="184">
        <f>INDEX(Sheet3!E:E,MATCH(Concordance!A335,Sheet3!I:I,0))</f>
        <v>76004</v>
      </c>
      <c r="P335" s="184">
        <f>INDEX(Sheet3!H:H,MATCH(A335,Sheet3!I:I,0))</f>
        <v>76004</v>
      </c>
    </row>
    <row r="336" spans="1:16" x14ac:dyDescent="0.25">
      <c r="A336" s="22">
        <v>69108</v>
      </c>
      <c r="B336" s="27" t="s">
        <v>959</v>
      </c>
      <c r="C336" s="24">
        <v>7626299</v>
      </c>
      <c r="D336" s="24" t="s">
        <v>393</v>
      </c>
      <c r="E336" s="184">
        <v>351487</v>
      </c>
      <c r="F336" s="184">
        <v>70297.400000000009</v>
      </c>
      <c r="G336" s="184">
        <v>281189.60000000003</v>
      </c>
      <c r="H336" s="184">
        <f>INDEX(Sheet2!E:E,MATCH(Concordance!A336,Sheet2!O:O,0))</f>
        <v>281189.59999999998</v>
      </c>
      <c r="I336" s="184">
        <f>INDEX(Sheet2!F:F,MATCH(Concordance!A336,Sheet2!O:O,0))</f>
        <v>0</v>
      </c>
      <c r="J336" s="184">
        <f>INDEX(Sheet2!H:H,MATCH(A336,Sheet2!O:O,0))</f>
        <v>281189.59999999998</v>
      </c>
      <c r="K336" s="184">
        <f>INDEX(Sheet2!I:I,MATCH(A336,Sheet2!O:O,0))</f>
        <v>0</v>
      </c>
      <c r="L336" s="184">
        <f>INDEX(Sheet2!J:J,MATCH(A336,Sheet2!O:O,0))</f>
        <v>21682.76</v>
      </c>
      <c r="M336" s="184">
        <f>INDEX(Sheet2!L:L,MATCH(A336,Sheet2!O:O,0))</f>
        <v>21682.76</v>
      </c>
      <c r="O336" s="184">
        <f>INDEX(Sheet3!E:E,MATCH(Concordance!A336,Sheet3!I:I,0))</f>
        <v>156239</v>
      </c>
      <c r="P336" s="184">
        <f>INDEX(Sheet3!H:H,MATCH(A336,Sheet3!I:I,0))</f>
        <v>156220</v>
      </c>
    </row>
    <row r="337" spans="1:16" x14ac:dyDescent="0.25">
      <c r="A337" s="22">
        <v>69109</v>
      </c>
      <c r="B337" s="27" t="s">
        <v>960</v>
      </c>
      <c r="C337" s="24">
        <v>23820319</v>
      </c>
      <c r="D337" s="24" t="s">
        <v>493</v>
      </c>
      <c r="E337" s="184">
        <v>1013370</v>
      </c>
      <c r="F337" s="184">
        <v>202674</v>
      </c>
      <c r="G337" s="184">
        <v>810696</v>
      </c>
      <c r="H337" s="184">
        <f>INDEX(Sheet2!E:E,MATCH(Concordance!A337,Sheet2!O:O,0))</f>
        <v>0</v>
      </c>
      <c r="I337" s="184">
        <f>INDEX(Sheet2!F:F,MATCH(Concordance!A337,Sheet2!O:O,0))</f>
        <v>810696</v>
      </c>
      <c r="J337" s="184">
        <f>INDEX(Sheet2!H:H,MATCH(A337,Sheet2!O:O,0))</f>
        <v>810696</v>
      </c>
      <c r="K337" s="184">
        <f>INDEX(Sheet2!I:I,MATCH(A337,Sheet2!O:O,0))</f>
        <v>0</v>
      </c>
      <c r="L337" s="184">
        <f>INDEX(Sheet2!J:J,MATCH(A337,Sheet2!O:O,0))</f>
        <v>95153.94</v>
      </c>
      <c r="M337" s="184">
        <f>INDEX(Sheet2!L:L,MATCH(A337,Sheet2!O:O,0))</f>
        <v>95153.94</v>
      </c>
      <c r="O337" s="184">
        <f>INDEX(Sheet3!E:E,MATCH(Concordance!A337,Sheet3!I:I,0))</f>
        <v>450451</v>
      </c>
      <c r="P337" s="184">
        <f>INDEX(Sheet3!H:H,MATCH(A337,Sheet3!I:I,0))</f>
        <v>450451</v>
      </c>
    </row>
    <row r="338" spans="1:16" x14ac:dyDescent="0.25">
      <c r="A338" s="22">
        <v>70092</v>
      </c>
      <c r="B338" s="27" t="s">
        <v>961</v>
      </c>
      <c r="C338" s="24">
        <v>75910513</v>
      </c>
      <c r="D338" s="24" t="s">
        <v>643</v>
      </c>
      <c r="E338" s="184">
        <v>840260</v>
      </c>
      <c r="F338" s="184">
        <v>168052</v>
      </c>
      <c r="G338" s="184">
        <v>672208</v>
      </c>
      <c r="H338" s="184">
        <f>INDEX(Sheet2!E:E,MATCH(Concordance!A338,Sheet2!O:O,0))</f>
        <v>0</v>
      </c>
      <c r="I338" s="184">
        <f>INDEX(Sheet2!F:F,MATCH(Concordance!A338,Sheet2!O:O,0))</f>
        <v>55896.4</v>
      </c>
      <c r="J338" s="184">
        <f>INDEX(Sheet2!H:H,MATCH(A338,Sheet2!O:O,0))</f>
        <v>55896.4</v>
      </c>
      <c r="K338" s="184">
        <f>INDEX(Sheet2!I:I,MATCH(A338,Sheet2!O:O,0))</f>
        <v>139703.88</v>
      </c>
      <c r="L338" s="184">
        <f>INDEX(Sheet2!J:J,MATCH(A338,Sheet2!O:O,0))</f>
        <v>30296.12</v>
      </c>
      <c r="M338" s="184">
        <f>INDEX(Sheet2!L:L,MATCH(A338,Sheet2!O:O,0))</f>
        <v>170000</v>
      </c>
      <c r="O338" s="184">
        <f>INDEX(Sheet3!E:E,MATCH(Concordance!A338,Sheet3!I:I,0))</f>
        <v>373502</v>
      </c>
      <c r="P338" s="184">
        <f>INDEX(Sheet3!H:H,MATCH(A338,Sheet3!I:I,0))</f>
        <v>373502</v>
      </c>
    </row>
    <row r="339" spans="1:16" x14ac:dyDescent="0.25">
      <c r="A339" s="22">
        <v>70093</v>
      </c>
      <c r="B339" s="27" t="s">
        <v>64</v>
      </c>
      <c r="C339" s="24">
        <v>800533239</v>
      </c>
      <c r="D339" s="24" t="s">
        <v>432</v>
      </c>
      <c r="E339" s="184">
        <v>2410050</v>
      </c>
      <c r="F339" s="184">
        <v>482010</v>
      </c>
      <c r="G339" s="184">
        <v>1928040</v>
      </c>
      <c r="H339" s="184">
        <f>INDEX(Sheet2!E:E,MATCH(Concordance!A339,Sheet2!O:O,0))</f>
        <v>1898926.76</v>
      </c>
      <c r="I339" s="184">
        <f>INDEX(Sheet2!F:F,MATCH(Concordance!A339,Sheet2!O:O,0))</f>
        <v>0</v>
      </c>
      <c r="J339" s="184">
        <f>INDEX(Sheet2!H:H,MATCH(A339,Sheet2!O:O,0))</f>
        <v>1898926.76</v>
      </c>
      <c r="K339" s="184">
        <f>INDEX(Sheet2!I:I,MATCH(A339,Sheet2!O:O,0))</f>
        <v>291405.42</v>
      </c>
      <c r="L339" s="184">
        <f>INDEX(Sheet2!J:J,MATCH(A339,Sheet2!O:O,0))</f>
        <v>207202.89</v>
      </c>
      <c r="M339" s="184">
        <f>INDEX(Sheet2!L:L,MATCH(A339,Sheet2!O:O,0))</f>
        <v>498608.31</v>
      </c>
      <c r="O339" s="184">
        <f>INDEX(Sheet3!E:E,MATCH(Concordance!A339,Sheet3!I:I,0))</f>
        <v>1071286</v>
      </c>
      <c r="P339" s="184">
        <f>INDEX(Sheet3!H:H,MATCH(A339,Sheet3!I:I,0))</f>
        <v>1071286</v>
      </c>
    </row>
    <row r="340" spans="1:16" x14ac:dyDescent="0.25">
      <c r="A340" s="22">
        <v>71091</v>
      </c>
      <c r="B340" s="27" t="s">
        <v>962</v>
      </c>
      <c r="C340" s="24">
        <v>100042365</v>
      </c>
      <c r="D340" s="24" t="s">
        <v>434</v>
      </c>
      <c r="E340" s="184">
        <v>2434882</v>
      </c>
      <c r="F340" s="184">
        <v>486976.4</v>
      </c>
      <c r="G340" s="184">
        <v>1947905.6</v>
      </c>
      <c r="H340" s="184">
        <f>INDEX(Sheet2!E:E,MATCH(Concordance!A340,Sheet2!O:O,0))</f>
        <v>1431457.16</v>
      </c>
      <c r="I340" s="184">
        <f>INDEX(Sheet2!F:F,MATCH(Concordance!A340,Sheet2!O:O,0))</f>
        <v>502361.85</v>
      </c>
      <c r="J340" s="184">
        <f>INDEX(Sheet2!H:H,MATCH(A340,Sheet2!O:O,0))</f>
        <v>1933819.0099999998</v>
      </c>
      <c r="K340" s="184">
        <f>INDEX(Sheet2!I:I,MATCH(A340,Sheet2!O:O,0))</f>
        <v>259923</v>
      </c>
      <c r="L340" s="184">
        <f>INDEX(Sheet2!J:J,MATCH(A340,Sheet2!O:O,0))</f>
        <v>241139.99</v>
      </c>
      <c r="M340" s="184">
        <f>INDEX(Sheet2!L:L,MATCH(A340,Sheet2!O:O,0))</f>
        <v>501062.99</v>
      </c>
      <c r="O340" s="184">
        <f>INDEX(Sheet3!E:E,MATCH(Concordance!A340,Sheet3!I:I,0))</f>
        <v>1082324</v>
      </c>
      <c r="P340" s="184">
        <f>INDEX(Sheet3!H:H,MATCH(A340,Sheet3!I:I,0))</f>
        <v>676643</v>
      </c>
    </row>
    <row r="341" spans="1:16" x14ac:dyDescent="0.25">
      <c r="A341" s="22">
        <v>71092</v>
      </c>
      <c r="B341" s="27" t="s">
        <v>963</v>
      </c>
      <c r="C341" s="24">
        <v>82260837</v>
      </c>
      <c r="D341" s="24" t="s">
        <v>435</v>
      </c>
      <c r="E341" s="184">
        <v>4963076</v>
      </c>
      <c r="F341" s="184">
        <v>992615.20000000007</v>
      </c>
      <c r="G341" s="184">
        <v>3970460.8000000003</v>
      </c>
      <c r="H341" s="184">
        <f>INDEX(Sheet2!E:E,MATCH(Concordance!A341,Sheet2!O:O,0))</f>
        <v>909296.18</v>
      </c>
      <c r="I341" s="184">
        <f>INDEX(Sheet2!F:F,MATCH(Concordance!A341,Sheet2!O:O,0))</f>
        <v>1543284.32</v>
      </c>
      <c r="J341" s="184">
        <f>INDEX(Sheet2!H:H,MATCH(A341,Sheet2!O:O,0))</f>
        <v>2452580.5</v>
      </c>
      <c r="K341" s="184">
        <f>INDEX(Sheet2!I:I,MATCH(A341,Sheet2!O:O,0))</f>
        <v>670669.94999999995</v>
      </c>
      <c r="L341" s="184">
        <f>INDEX(Sheet2!J:J,MATCH(A341,Sheet2!O:O,0))</f>
        <v>587563.64</v>
      </c>
      <c r="M341" s="184">
        <f>INDEX(Sheet2!L:L,MATCH(A341,Sheet2!O:O,0))</f>
        <v>1258233.5899999999</v>
      </c>
      <c r="O341" s="184">
        <f>INDEX(Sheet3!E:E,MATCH(Concordance!A341,Sheet3!I:I,0))</f>
        <v>2206126</v>
      </c>
      <c r="P341" s="184">
        <f>INDEX(Sheet3!H:H,MATCH(A341,Sheet3!I:I,0))</f>
        <v>2206126</v>
      </c>
    </row>
    <row r="342" spans="1:16" x14ac:dyDescent="0.25">
      <c r="A342" s="22">
        <v>72066</v>
      </c>
      <c r="B342" s="27" t="s">
        <v>964</v>
      </c>
      <c r="C342" s="24">
        <v>100042100</v>
      </c>
      <c r="D342" s="24" t="s">
        <v>537</v>
      </c>
      <c r="E342" s="184">
        <v>188704</v>
      </c>
      <c r="F342" s="184">
        <v>37740.800000000003</v>
      </c>
      <c r="G342" s="184">
        <v>150963.20000000001</v>
      </c>
      <c r="H342" s="184">
        <f>INDEX(Sheet2!E:E,MATCH(Concordance!A342,Sheet2!O:O,0))</f>
        <v>123719.27</v>
      </c>
      <c r="I342" s="184">
        <f>INDEX(Sheet2!F:F,MATCH(Concordance!A342,Sheet2!O:O,0))</f>
        <v>0</v>
      </c>
      <c r="J342" s="184">
        <f>INDEX(Sheet2!H:H,MATCH(A342,Sheet2!O:O,0))</f>
        <v>123719.27</v>
      </c>
      <c r="K342" s="184">
        <f>INDEX(Sheet2!I:I,MATCH(A342,Sheet2!O:O,0))</f>
        <v>39696.730000000003</v>
      </c>
      <c r="L342" s="184">
        <f>INDEX(Sheet2!J:J,MATCH(A342,Sheet2!O:O,0))</f>
        <v>25288</v>
      </c>
      <c r="M342" s="184">
        <f>INDEX(Sheet2!L:L,MATCH(A342,Sheet2!O:O,0))</f>
        <v>64984.73</v>
      </c>
      <c r="O342" s="184">
        <f>INDEX(Sheet3!E:E,MATCH(Concordance!A342,Sheet3!I:I,0))</f>
        <v>83880</v>
      </c>
      <c r="P342" s="184">
        <f>INDEX(Sheet3!H:H,MATCH(A342,Sheet3!I:I,0))</f>
        <v>83870</v>
      </c>
    </row>
    <row r="343" spans="1:16" x14ac:dyDescent="0.25">
      <c r="A343" s="22">
        <v>72068</v>
      </c>
      <c r="B343" s="27" t="s">
        <v>965</v>
      </c>
      <c r="C343" s="24">
        <v>159257096</v>
      </c>
      <c r="D343" s="24" t="s">
        <v>513</v>
      </c>
      <c r="E343" s="184">
        <v>2915499</v>
      </c>
      <c r="F343" s="184">
        <v>583099.80000000005</v>
      </c>
      <c r="G343" s="184">
        <v>2332399.2000000002</v>
      </c>
      <c r="H343" s="184">
        <f>INDEX(Sheet2!E:E,MATCH(Concordance!A343,Sheet2!O:O,0))</f>
        <v>28982.720000000001</v>
      </c>
      <c r="I343" s="184">
        <f>INDEX(Sheet2!F:F,MATCH(Concordance!A343,Sheet2!O:O,0))</f>
        <v>864548.43</v>
      </c>
      <c r="J343" s="184">
        <f>INDEX(Sheet2!H:H,MATCH(A343,Sheet2!O:O,0))</f>
        <v>893531.15</v>
      </c>
      <c r="K343" s="184">
        <f>INDEX(Sheet2!I:I,MATCH(A343,Sheet2!O:O,0))</f>
        <v>299793.53999999998</v>
      </c>
      <c r="L343" s="184">
        <f>INDEX(Sheet2!J:J,MATCH(A343,Sheet2!O:O,0))</f>
        <v>359024.56</v>
      </c>
      <c r="M343" s="184">
        <f>INDEX(Sheet2!L:L,MATCH(A343,Sheet2!O:O,0))</f>
        <v>658818.1</v>
      </c>
      <c r="O343" s="184">
        <f>INDEX(Sheet3!E:E,MATCH(Concordance!A343,Sheet3!I:I,0))</f>
        <v>1295962</v>
      </c>
      <c r="P343" s="184">
        <f>INDEX(Sheet3!H:H,MATCH(A343,Sheet3!I:I,0))</f>
        <v>1295962</v>
      </c>
    </row>
    <row r="344" spans="1:16" x14ac:dyDescent="0.25">
      <c r="A344" s="22">
        <v>72073</v>
      </c>
      <c r="B344" s="27" t="s">
        <v>966</v>
      </c>
      <c r="C344" s="24">
        <v>147882799</v>
      </c>
      <c r="D344" s="24" t="s">
        <v>271</v>
      </c>
      <c r="E344" s="184">
        <v>908899</v>
      </c>
      <c r="F344" s="184">
        <v>181779.80000000002</v>
      </c>
      <c r="G344" s="184">
        <v>727119.20000000007</v>
      </c>
      <c r="H344" s="184">
        <f>INDEX(Sheet2!E:E,MATCH(Concordance!A344,Sheet2!O:O,0))</f>
        <v>246735.65</v>
      </c>
      <c r="I344" s="184">
        <f>INDEX(Sheet2!F:F,MATCH(Concordance!A344,Sheet2!O:O,0))</f>
        <v>139448.59</v>
      </c>
      <c r="J344" s="184">
        <f>INDEX(Sheet2!H:H,MATCH(A344,Sheet2!O:O,0))</f>
        <v>386184.24</v>
      </c>
      <c r="K344" s="184">
        <f>INDEX(Sheet2!I:I,MATCH(A344,Sheet2!O:O,0))</f>
        <v>211878.06</v>
      </c>
      <c r="L344" s="184">
        <f>INDEX(Sheet2!J:J,MATCH(A344,Sheet2!O:O,0))</f>
        <v>192885.68</v>
      </c>
      <c r="M344" s="184">
        <f>INDEX(Sheet2!L:L,MATCH(A344,Sheet2!O:O,0))</f>
        <v>404763.74</v>
      </c>
      <c r="O344" s="184">
        <f>INDEX(Sheet3!E:E,MATCH(Concordance!A344,Sheet3!I:I,0))</f>
        <v>404013</v>
      </c>
      <c r="P344" s="184">
        <f>INDEX(Sheet3!H:H,MATCH(A344,Sheet3!I:I,0))</f>
        <v>404013</v>
      </c>
    </row>
    <row r="345" spans="1:16" x14ac:dyDescent="0.25">
      <c r="A345" s="22">
        <v>72074</v>
      </c>
      <c r="B345" s="27" t="s">
        <v>967</v>
      </c>
      <c r="C345" s="24">
        <v>25539719</v>
      </c>
      <c r="D345" s="24" t="s">
        <v>448</v>
      </c>
      <c r="E345" s="184">
        <v>6762692</v>
      </c>
      <c r="F345" s="184">
        <v>1352538.4000000001</v>
      </c>
      <c r="G345" s="184">
        <v>5410153.6000000006</v>
      </c>
      <c r="H345" s="184">
        <f>INDEX(Sheet2!E:E,MATCH(Concordance!A345,Sheet2!O:O,0))</f>
        <v>1544893.36</v>
      </c>
      <c r="I345" s="184">
        <f>INDEX(Sheet2!F:F,MATCH(Concordance!A345,Sheet2!O:O,0))</f>
        <v>2657615.4900000002</v>
      </c>
      <c r="J345" s="184">
        <f>INDEX(Sheet2!H:H,MATCH(A345,Sheet2!O:O,0))</f>
        <v>4202508.8500000006</v>
      </c>
      <c r="K345" s="184">
        <f>INDEX(Sheet2!I:I,MATCH(A345,Sheet2!O:O,0))</f>
        <v>122367.72</v>
      </c>
      <c r="L345" s="184">
        <f>INDEX(Sheet2!J:J,MATCH(A345,Sheet2!O:O,0))</f>
        <v>41576.730000000003</v>
      </c>
      <c r="M345" s="184">
        <f>INDEX(Sheet2!L:L,MATCH(A345,Sheet2!O:O,0))</f>
        <v>163944.45000000001</v>
      </c>
      <c r="O345" s="184">
        <f>INDEX(Sheet3!E:E,MATCH(Concordance!A345,Sheet3!I:I,0))</f>
        <v>3006070</v>
      </c>
      <c r="P345" s="184">
        <f>INDEX(Sheet3!H:H,MATCH(A345,Sheet3!I:I,0))</f>
        <v>3006070</v>
      </c>
    </row>
    <row r="346" spans="1:16" x14ac:dyDescent="0.25">
      <c r="A346" s="22">
        <v>73099</v>
      </c>
      <c r="B346" s="27" t="s">
        <v>968</v>
      </c>
      <c r="C346" s="24">
        <v>73023848</v>
      </c>
      <c r="D346" s="24" t="s">
        <v>236</v>
      </c>
      <c r="E346" s="184">
        <v>3450386</v>
      </c>
      <c r="F346" s="184">
        <v>690077.20000000007</v>
      </c>
      <c r="G346" s="184">
        <v>2760308.8000000003</v>
      </c>
      <c r="H346" s="184">
        <f>INDEX(Sheet2!E:E,MATCH(Concordance!A346,Sheet2!O:O,0))</f>
        <v>1387130.59</v>
      </c>
      <c r="I346" s="184">
        <f>INDEX(Sheet2!F:F,MATCH(Concordance!A346,Sheet2!O:O,0))</f>
        <v>295839.99</v>
      </c>
      <c r="J346" s="184">
        <f>INDEX(Sheet2!H:H,MATCH(A346,Sheet2!O:O,0))</f>
        <v>1682970.58</v>
      </c>
      <c r="K346" s="184">
        <f>INDEX(Sheet2!I:I,MATCH(A346,Sheet2!O:O,0))</f>
        <v>0</v>
      </c>
      <c r="L346" s="184">
        <f>INDEX(Sheet2!J:J,MATCH(A346,Sheet2!O:O,0))</f>
        <v>462350.68</v>
      </c>
      <c r="M346" s="184">
        <f>INDEX(Sheet2!L:L,MATCH(A346,Sheet2!O:O,0))</f>
        <v>462350.68</v>
      </c>
      <c r="O346" s="184">
        <f>INDEX(Sheet3!E:E,MATCH(Concordance!A346,Sheet3!I:I,0))</f>
        <v>1533724</v>
      </c>
      <c r="P346" s="184">
        <f>INDEX(Sheet3!H:H,MATCH(A346,Sheet3!I:I,0))</f>
        <v>1533724</v>
      </c>
    </row>
    <row r="347" spans="1:16" x14ac:dyDescent="0.25">
      <c r="A347" s="22">
        <v>73102</v>
      </c>
      <c r="B347" s="27" t="s">
        <v>969</v>
      </c>
      <c r="C347" s="24">
        <v>27870872</v>
      </c>
      <c r="D347" s="24" t="s">
        <v>226</v>
      </c>
      <c r="E347" s="184">
        <v>1549529</v>
      </c>
      <c r="F347" s="184">
        <v>309905.8</v>
      </c>
      <c r="G347" s="184">
        <v>1239623.2</v>
      </c>
      <c r="H347" s="184">
        <f>INDEX(Sheet2!E:E,MATCH(Concordance!A347,Sheet2!O:O,0))</f>
        <v>1239623.2</v>
      </c>
      <c r="I347" s="184">
        <f>INDEX(Sheet2!F:F,MATCH(Concordance!A347,Sheet2!O:O,0))</f>
        <v>0</v>
      </c>
      <c r="J347" s="184">
        <f>INDEX(Sheet2!H:H,MATCH(A347,Sheet2!O:O,0))</f>
        <v>1239623.2</v>
      </c>
      <c r="K347" s="184">
        <f>INDEX(Sheet2!I:I,MATCH(A347,Sheet2!O:O,0))</f>
        <v>309905.8</v>
      </c>
      <c r="L347" s="184">
        <f>INDEX(Sheet2!J:J,MATCH(A347,Sheet2!O:O,0))</f>
        <v>0</v>
      </c>
      <c r="M347" s="184">
        <f>INDEX(Sheet2!L:L,MATCH(A347,Sheet2!O:O,0))</f>
        <v>309905.8</v>
      </c>
      <c r="O347" s="184">
        <f>INDEX(Sheet3!E:E,MATCH(Concordance!A347,Sheet3!I:I,0))</f>
        <v>688778</v>
      </c>
      <c r="P347" s="184">
        <f>INDEX(Sheet3!H:H,MATCH(A347,Sheet3!I:I,0))</f>
        <v>688778</v>
      </c>
    </row>
    <row r="348" spans="1:16" x14ac:dyDescent="0.25">
      <c r="A348" s="22">
        <v>73105</v>
      </c>
      <c r="B348" s="27" t="s">
        <v>970</v>
      </c>
      <c r="C348" s="24">
        <v>193009883</v>
      </c>
      <c r="D348" s="24" t="s">
        <v>650</v>
      </c>
      <c r="E348" s="184">
        <v>406659</v>
      </c>
      <c r="F348" s="184">
        <v>81331.8</v>
      </c>
      <c r="G348" s="184">
        <v>325327.2</v>
      </c>
      <c r="H348" s="184">
        <f>INDEX(Sheet2!E:E,MATCH(Concordance!A348,Sheet2!O:O,0))</f>
        <v>55702.93</v>
      </c>
      <c r="I348" s="184">
        <f>INDEX(Sheet2!F:F,MATCH(Concordance!A348,Sheet2!O:O,0))</f>
        <v>26319.75</v>
      </c>
      <c r="J348" s="184">
        <f>INDEX(Sheet2!H:H,MATCH(A348,Sheet2!O:O,0))</f>
        <v>82022.679999999993</v>
      </c>
      <c r="K348" s="184">
        <f>INDEX(Sheet2!I:I,MATCH(A348,Sheet2!O:O,0))</f>
        <v>13182.16</v>
      </c>
      <c r="L348" s="184">
        <f>INDEX(Sheet2!J:J,MATCH(A348,Sheet2!O:O,0))</f>
        <v>67741</v>
      </c>
      <c r="M348" s="184">
        <f>INDEX(Sheet2!L:L,MATCH(A348,Sheet2!O:O,0))</f>
        <v>80923.16</v>
      </c>
      <c r="O348" s="184">
        <f>INDEX(Sheet3!E:E,MATCH(Concordance!A348,Sheet3!I:I,0))</f>
        <v>180763</v>
      </c>
      <c r="P348" s="184">
        <f>INDEX(Sheet3!H:H,MATCH(A348,Sheet3!I:I,0))</f>
        <v>180508.48</v>
      </c>
    </row>
    <row r="349" spans="1:16" x14ac:dyDescent="0.25">
      <c r="A349" s="22">
        <v>73106</v>
      </c>
      <c r="B349" s="27" t="s">
        <v>971</v>
      </c>
      <c r="C349" s="24">
        <v>28593846</v>
      </c>
      <c r="D349" s="24" t="s">
        <v>558</v>
      </c>
      <c r="E349" s="184">
        <v>4162863</v>
      </c>
      <c r="F349" s="184">
        <v>832572.60000000009</v>
      </c>
      <c r="G349" s="184">
        <v>3330290.4000000004</v>
      </c>
      <c r="H349" s="184">
        <f>INDEX(Sheet2!E:E,MATCH(Concordance!A349,Sheet2!O:O,0))</f>
        <v>715174.6</v>
      </c>
      <c r="I349" s="184">
        <f>INDEX(Sheet2!F:F,MATCH(Concordance!A349,Sheet2!O:O,0))</f>
        <v>1388205.8</v>
      </c>
      <c r="J349" s="184">
        <f>INDEX(Sheet2!H:H,MATCH(A349,Sheet2!O:O,0))</f>
        <v>2103380.4</v>
      </c>
      <c r="K349" s="184">
        <f>INDEX(Sheet2!I:I,MATCH(A349,Sheet2!O:O,0))</f>
        <v>259398.75</v>
      </c>
      <c r="L349" s="184">
        <f>INDEX(Sheet2!J:J,MATCH(A349,Sheet2!O:O,0))</f>
        <v>249764.61</v>
      </c>
      <c r="M349" s="184">
        <f>INDEX(Sheet2!L:L,MATCH(A349,Sheet2!O:O,0))</f>
        <v>509163.36</v>
      </c>
      <c r="O349" s="184">
        <f>INDEX(Sheet3!E:E,MATCH(Concordance!A349,Sheet3!I:I,0))</f>
        <v>1850425</v>
      </c>
      <c r="P349" s="184">
        <f>INDEX(Sheet3!H:H,MATCH(A349,Sheet3!I:I,0))</f>
        <v>1850425</v>
      </c>
    </row>
    <row r="350" spans="1:16" x14ac:dyDescent="0.25">
      <c r="A350" s="22">
        <v>73108</v>
      </c>
      <c r="B350" s="27" t="s">
        <v>972</v>
      </c>
      <c r="C350" s="24">
        <v>84101013</v>
      </c>
      <c r="D350" s="24" t="s">
        <v>443</v>
      </c>
      <c r="E350" s="184">
        <v>9577260</v>
      </c>
      <c r="F350" s="184">
        <v>1915452</v>
      </c>
      <c r="G350" s="184">
        <v>7661808</v>
      </c>
      <c r="H350" s="184">
        <f>INDEX(Sheet2!E:E,MATCH(Concordance!A350,Sheet2!O:O,0))</f>
        <v>1466246</v>
      </c>
      <c r="I350" s="184">
        <f>INDEX(Sheet2!F:F,MATCH(Concordance!A350,Sheet2!O:O,0))</f>
        <v>2952860</v>
      </c>
      <c r="J350" s="184">
        <f>INDEX(Sheet2!H:H,MATCH(A350,Sheet2!O:O,0))</f>
        <v>4419106</v>
      </c>
      <c r="K350" s="184">
        <f>INDEX(Sheet2!I:I,MATCH(A350,Sheet2!O:O,0))</f>
        <v>1040892</v>
      </c>
      <c r="L350" s="184">
        <f>INDEX(Sheet2!J:J,MATCH(A350,Sheet2!O:O,0))</f>
        <v>1075763</v>
      </c>
      <c r="M350" s="184">
        <f>INDEX(Sheet2!L:L,MATCH(A350,Sheet2!O:O,0))</f>
        <v>2116655</v>
      </c>
      <c r="O350" s="184">
        <f>INDEX(Sheet3!E:E,MATCH(Concordance!A350,Sheet3!I:I,0))</f>
        <v>4257167</v>
      </c>
      <c r="P350" s="184">
        <f>INDEX(Sheet3!H:H,MATCH(A350,Sheet3!I:I,0))</f>
        <v>4043795.77</v>
      </c>
    </row>
    <row r="351" spans="1:16" x14ac:dyDescent="0.25">
      <c r="A351" s="22">
        <v>74187</v>
      </c>
      <c r="B351" s="27" t="s">
        <v>973</v>
      </c>
      <c r="C351" s="24">
        <v>159605476</v>
      </c>
      <c r="D351" s="24" t="s">
        <v>454</v>
      </c>
      <c r="E351" s="184">
        <v>419127</v>
      </c>
      <c r="F351" s="184">
        <v>83825.400000000009</v>
      </c>
      <c r="G351" s="184">
        <v>335301.60000000003</v>
      </c>
      <c r="H351" s="184">
        <f>INDEX(Sheet2!E:E,MATCH(Concordance!A351,Sheet2!O:O,0))</f>
        <v>0</v>
      </c>
      <c r="I351" s="184">
        <f>INDEX(Sheet2!F:F,MATCH(Concordance!A351,Sheet2!O:O,0))</f>
        <v>335301.59999999998</v>
      </c>
      <c r="J351" s="184">
        <f>INDEX(Sheet2!H:H,MATCH(A351,Sheet2!O:O,0))</f>
        <v>335301.59999999998</v>
      </c>
      <c r="K351" s="184">
        <f>INDEX(Sheet2!I:I,MATCH(A351,Sheet2!O:O,0))</f>
        <v>0</v>
      </c>
      <c r="L351" s="184">
        <f>INDEX(Sheet2!J:J,MATCH(A351,Sheet2!O:O,0))</f>
        <v>83825.399999999994</v>
      </c>
      <c r="M351" s="184">
        <f>INDEX(Sheet2!L:L,MATCH(A351,Sheet2!O:O,0))</f>
        <v>83825.399999999994</v>
      </c>
      <c r="O351" s="184">
        <f>INDEX(Sheet3!E:E,MATCH(Concordance!A351,Sheet3!I:I,0))</f>
        <v>186305</v>
      </c>
      <c r="P351" s="184">
        <f>INDEX(Sheet3!H:H,MATCH(A351,Sheet3!I:I,0))</f>
        <v>186305</v>
      </c>
    </row>
    <row r="352" spans="1:16" x14ac:dyDescent="0.25">
      <c r="A352" s="22">
        <v>74190</v>
      </c>
      <c r="B352" s="27" t="s">
        <v>974</v>
      </c>
      <c r="C352" s="24">
        <v>193293578</v>
      </c>
      <c r="D352" s="24" t="s">
        <v>645</v>
      </c>
      <c r="E352" s="184">
        <v>584120</v>
      </c>
      <c r="F352" s="184">
        <v>116824</v>
      </c>
      <c r="G352" s="184">
        <v>467296</v>
      </c>
      <c r="H352" s="184">
        <f>INDEX(Sheet2!E:E,MATCH(Concordance!A352,Sheet2!O:O,0))</f>
        <v>373000</v>
      </c>
      <c r="I352" s="184">
        <f>INDEX(Sheet2!F:F,MATCH(Concordance!A352,Sheet2!O:O,0))</f>
        <v>0</v>
      </c>
      <c r="J352" s="184">
        <f>INDEX(Sheet2!H:H,MATCH(A352,Sheet2!O:O,0))</f>
        <v>373000</v>
      </c>
      <c r="K352" s="184">
        <f>INDEX(Sheet2!I:I,MATCH(A352,Sheet2!O:O,0))</f>
        <v>189893.9</v>
      </c>
      <c r="L352" s="184">
        <f>INDEX(Sheet2!J:J,MATCH(A352,Sheet2!O:O,0))</f>
        <v>1524.72</v>
      </c>
      <c r="M352" s="184">
        <f>INDEX(Sheet2!L:L,MATCH(A352,Sheet2!O:O,0))</f>
        <v>191418.62</v>
      </c>
      <c r="O352" s="184">
        <f>INDEX(Sheet3!E:E,MATCH(Concordance!A352,Sheet3!I:I,0))</f>
        <v>259646</v>
      </c>
      <c r="P352" s="184">
        <f>INDEX(Sheet3!H:H,MATCH(A352,Sheet3!I:I,0))</f>
        <v>259614</v>
      </c>
    </row>
    <row r="353" spans="1:16" x14ac:dyDescent="0.25">
      <c r="A353" s="22">
        <v>74194</v>
      </c>
      <c r="B353" s="27" t="s">
        <v>975</v>
      </c>
      <c r="C353" s="24">
        <v>100041789</v>
      </c>
      <c r="D353" s="24" t="s">
        <v>470</v>
      </c>
      <c r="E353" s="184">
        <v>284437</v>
      </c>
      <c r="F353" s="184">
        <v>56887.4</v>
      </c>
      <c r="G353" s="184">
        <v>227549.6</v>
      </c>
      <c r="H353" s="184">
        <f>INDEX(Sheet2!E:E,MATCH(Concordance!A353,Sheet2!O:O,0))</f>
        <v>94290</v>
      </c>
      <c r="I353" s="184">
        <f>INDEX(Sheet2!F:F,MATCH(Concordance!A353,Sheet2!O:O,0))</f>
        <v>95010.83</v>
      </c>
      <c r="J353" s="184">
        <f>INDEX(Sheet2!H:H,MATCH(A353,Sheet2!O:O,0))</f>
        <v>189300.83000000002</v>
      </c>
      <c r="K353" s="184">
        <f>INDEX(Sheet2!I:I,MATCH(A353,Sheet2!O:O,0))</f>
        <v>5383.72</v>
      </c>
      <c r="L353" s="184">
        <f>INDEX(Sheet2!J:J,MATCH(A353,Sheet2!O:O,0))</f>
        <v>55057.919999999998</v>
      </c>
      <c r="M353" s="184">
        <f>INDEX(Sheet2!L:L,MATCH(A353,Sheet2!O:O,0))</f>
        <v>60441.64</v>
      </c>
      <c r="O353" s="184">
        <f>INDEX(Sheet3!E:E,MATCH(Concordance!A353,Sheet3!I:I,0))</f>
        <v>126435</v>
      </c>
      <c r="P353" s="184">
        <f>INDEX(Sheet3!H:H,MATCH(A353,Sheet3!I:I,0))</f>
        <v>126435</v>
      </c>
    </row>
    <row r="354" spans="1:16" x14ac:dyDescent="0.25">
      <c r="A354" s="22">
        <v>74195</v>
      </c>
      <c r="B354" s="27" t="s">
        <v>45</v>
      </c>
      <c r="C354" s="24">
        <v>193293552</v>
      </c>
      <c r="D354" s="24" t="s">
        <v>327</v>
      </c>
      <c r="E354" s="184">
        <v>91897</v>
      </c>
      <c r="F354" s="184">
        <v>18379.400000000001</v>
      </c>
      <c r="G354" s="184">
        <v>73517.600000000006</v>
      </c>
      <c r="H354" s="184">
        <f>INDEX(Sheet2!E:E,MATCH(Concordance!A354,Sheet2!O:O,0))</f>
        <v>51947</v>
      </c>
      <c r="I354" s="184">
        <f>INDEX(Sheet2!F:F,MATCH(Concordance!A354,Sheet2!O:O,0))</f>
        <v>0</v>
      </c>
      <c r="J354" s="184">
        <f>INDEX(Sheet2!H:H,MATCH(A354,Sheet2!O:O,0))</f>
        <v>51947</v>
      </c>
      <c r="K354" s="184">
        <f>INDEX(Sheet2!I:I,MATCH(A354,Sheet2!O:O,0))</f>
        <v>39950</v>
      </c>
      <c r="L354" s="184">
        <f>INDEX(Sheet2!J:J,MATCH(A354,Sheet2!O:O,0))</f>
        <v>0</v>
      </c>
      <c r="M354" s="184">
        <f>INDEX(Sheet2!L:L,MATCH(A354,Sheet2!O:O,0))</f>
        <v>39950</v>
      </c>
      <c r="O354" s="184">
        <f>INDEX(Sheet3!E:E,MATCH(Concordance!A354,Sheet3!I:I,0))</f>
        <v>40849</v>
      </c>
      <c r="P354" s="184">
        <f>INDEX(Sheet3!H:H,MATCH(A354,Sheet3!I:I,0))</f>
        <v>40844</v>
      </c>
    </row>
    <row r="355" spans="1:16" x14ac:dyDescent="0.25">
      <c r="A355" s="22">
        <v>74197</v>
      </c>
      <c r="B355" s="27" t="s">
        <v>71</v>
      </c>
      <c r="C355" s="24">
        <v>159603976</v>
      </c>
      <c r="D355" s="24" t="s">
        <v>463</v>
      </c>
      <c r="E355" s="184">
        <v>223372</v>
      </c>
      <c r="F355" s="184">
        <v>44674.400000000001</v>
      </c>
      <c r="G355" s="184">
        <v>178697.60000000001</v>
      </c>
      <c r="H355" s="184">
        <f>INDEX(Sheet2!E:E,MATCH(Concordance!A355,Sheet2!O:O,0))</f>
        <v>49973.599999999999</v>
      </c>
      <c r="I355" s="184">
        <f>INDEX(Sheet2!F:F,MATCH(Concordance!A355,Sheet2!O:O,0))</f>
        <v>128723</v>
      </c>
      <c r="J355" s="184">
        <f>INDEX(Sheet2!H:H,MATCH(A355,Sheet2!O:O,0))</f>
        <v>178696.6</v>
      </c>
      <c r="K355" s="184">
        <f>INDEX(Sheet2!I:I,MATCH(A355,Sheet2!O:O,0))</f>
        <v>44674.400000000001</v>
      </c>
      <c r="L355" s="184">
        <f>INDEX(Sheet2!J:J,MATCH(A355,Sheet2!O:O,0))</f>
        <v>0</v>
      </c>
      <c r="M355" s="184">
        <f>INDEX(Sheet2!L:L,MATCH(A355,Sheet2!O:O,0))</f>
        <v>44674.400000000001</v>
      </c>
      <c r="O355" s="184">
        <f>INDEX(Sheet3!E:E,MATCH(Concordance!A355,Sheet3!I:I,0))</f>
        <v>99290</v>
      </c>
      <c r="P355" s="184">
        <f>INDEX(Sheet3!H:H,MATCH(A355,Sheet3!I:I,0))</f>
        <v>99278</v>
      </c>
    </row>
    <row r="356" spans="1:16" x14ac:dyDescent="0.25">
      <c r="A356" s="22">
        <v>74201</v>
      </c>
      <c r="B356" s="27" t="s">
        <v>976</v>
      </c>
      <c r="C356" s="24">
        <v>32716466</v>
      </c>
      <c r="D356" s="24" t="s">
        <v>409</v>
      </c>
      <c r="E356" s="184">
        <v>1474451</v>
      </c>
      <c r="F356" s="184">
        <v>294890.2</v>
      </c>
      <c r="G356" s="184">
        <v>1179560.8</v>
      </c>
      <c r="H356" s="184">
        <f>INDEX(Sheet2!E:E,MATCH(Concordance!A356,Sheet2!O:O,0))</f>
        <v>0</v>
      </c>
      <c r="I356" s="184">
        <f>INDEX(Sheet2!F:F,MATCH(Concordance!A356,Sheet2!O:O,0))</f>
        <v>1178538.99</v>
      </c>
      <c r="J356" s="184">
        <f>INDEX(Sheet2!H:H,MATCH(A356,Sheet2!O:O,0))</f>
        <v>1178538.99</v>
      </c>
      <c r="K356" s="184">
        <f>INDEX(Sheet2!I:I,MATCH(A356,Sheet2!O:O,0))</f>
        <v>125892.51</v>
      </c>
      <c r="L356" s="184">
        <f>INDEX(Sheet2!J:J,MATCH(A356,Sheet2!O:O,0))</f>
        <v>170019.5</v>
      </c>
      <c r="M356" s="184">
        <f>INDEX(Sheet2!L:L,MATCH(A356,Sheet2!O:O,0))</f>
        <v>295912.01</v>
      </c>
      <c r="O356" s="184">
        <f>INDEX(Sheet3!E:E,MATCH(Concordance!A356,Sheet3!I:I,0))</f>
        <v>655405</v>
      </c>
      <c r="P356" s="184">
        <f>INDEX(Sheet3!H:H,MATCH(A356,Sheet3!I:I,0))</f>
        <v>655405</v>
      </c>
    </row>
    <row r="357" spans="1:16" x14ac:dyDescent="0.25">
      <c r="A357" s="22">
        <v>74202</v>
      </c>
      <c r="B357" s="27" t="s">
        <v>89</v>
      </c>
      <c r="C357" s="24">
        <v>34076299</v>
      </c>
      <c r="D357" s="24" t="s">
        <v>575</v>
      </c>
      <c r="E357" s="184">
        <v>152758</v>
      </c>
      <c r="F357" s="184">
        <v>30551.600000000002</v>
      </c>
      <c r="G357" s="184">
        <v>122206.40000000001</v>
      </c>
      <c r="H357" s="184">
        <f>INDEX(Sheet2!E:E,MATCH(Concordance!A357,Sheet2!O:O,0))</f>
        <v>0</v>
      </c>
      <c r="I357" s="184">
        <f>INDEX(Sheet2!F:F,MATCH(Concordance!A357,Sheet2!O:O,0))</f>
        <v>30551.599999999999</v>
      </c>
      <c r="J357" s="184">
        <f>INDEX(Sheet2!H:H,MATCH(A357,Sheet2!O:O,0))</f>
        <v>30551.599999999999</v>
      </c>
      <c r="K357" s="184">
        <f>INDEX(Sheet2!I:I,MATCH(A357,Sheet2!O:O,0))</f>
        <v>0</v>
      </c>
      <c r="L357" s="184">
        <f>INDEX(Sheet2!J:J,MATCH(A357,Sheet2!O:O,0))</f>
        <v>0</v>
      </c>
      <c r="M357" s="184">
        <f>INDEX(Sheet2!L:L,MATCH(A357,Sheet2!O:O,0))</f>
        <v>0</v>
      </c>
      <c r="O357" s="184">
        <f>INDEX(Sheet3!E:E,MATCH(Concordance!A357,Sheet3!I:I,0))</f>
        <v>67902</v>
      </c>
      <c r="P357" s="184">
        <f>INDEX(Sheet3!H:H,MATCH(A357,Sheet3!I:I,0))</f>
        <v>67902</v>
      </c>
    </row>
    <row r="358" spans="1:16" x14ac:dyDescent="0.25">
      <c r="A358" s="22">
        <v>75084</v>
      </c>
      <c r="B358" s="27" t="s">
        <v>977</v>
      </c>
      <c r="C358" s="24">
        <v>798974320</v>
      </c>
      <c r="D358" s="24" t="s">
        <v>208</v>
      </c>
      <c r="E358" s="184">
        <v>1030053</v>
      </c>
      <c r="F358" s="184">
        <v>206010.6</v>
      </c>
      <c r="G358" s="184">
        <v>824042.4</v>
      </c>
      <c r="H358" s="184">
        <f>INDEX(Sheet2!E:E,MATCH(Concordance!A358,Sheet2!O:O,0))</f>
        <v>340958.1</v>
      </c>
      <c r="I358" s="184">
        <f>INDEX(Sheet2!F:F,MATCH(Concordance!A358,Sheet2!O:O,0))</f>
        <v>459993.58</v>
      </c>
      <c r="J358" s="184">
        <f>INDEX(Sheet2!H:H,MATCH(A358,Sheet2!O:O,0))</f>
        <v>800951.67999999993</v>
      </c>
      <c r="K358" s="184">
        <f>INDEX(Sheet2!I:I,MATCH(A358,Sheet2!O:O,0))</f>
        <v>0</v>
      </c>
      <c r="L358" s="184">
        <f>INDEX(Sheet2!J:J,MATCH(A358,Sheet2!O:O,0))</f>
        <v>162722.87</v>
      </c>
      <c r="M358" s="184">
        <f>INDEX(Sheet2!L:L,MATCH(A358,Sheet2!O:O,0))</f>
        <v>162722.87</v>
      </c>
      <c r="O358" s="184">
        <f>INDEX(Sheet3!E:E,MATCH(Concordance!A358,Sheet3!I:I,0))</f>
        <v>457867</v>
      </c>
      <c r="P358" s="184">
        <f>INDEX(Sheet3!H:H,MATCH(A358,Sheet3!I:I,0))</f>
        <v>457811</v>
      </c>
    </row>
    <row r="359" spans="1:16" x14ac:dyDescent="0.25">
      <c r="A359" s="22">
        <v>75085</v>
      </c>
      <c r="B359" s="27" t="s">
        <v>99</v>
      </c>
      <c r="C359" s="24">
        <v>798972282</v>
      </c>
      <c r="D359" s="24" t="s">
        <v>613</v>
      </c>
      <c r="E359" s="184">
        <v>1957141</v>
      </c>
      <c r="F359" s="184">
        <v>391428.2</v>
      </c>
      <c r="G359" s="184">
        <v>1565712.8</v>
      </c>
      <c r="H359" s="184">
        <f>INDEX(Sheet2!E:E,MATCH(Concordance!A359,Sheet2!O:O,0))</f>
        <v>187336.46</v>
      </c>
      <c r="I359" s="184">
        <f>INDEX(Sheet2!F:F,MATCH(Concordance!A359,Sheet2!O:O,0))</f>
        <v>753170</v>
      </c>
      <c r="J359" s="184">
        <f>INDEX(Sheet2!H:H,MATCH(A359,Sheet2!O:O,0))</f>
        <v>940506.46</v>
      </c>
      <c r="K359" s="184">
        <f>INDEX(Sheet2!I:I,MATCH(A359,Sheet2!O:O,0))</f>
        <v>36160.5</v>
      </c>
      <c r="L359" s="184">
        <f>INDEX(Sheet2!J:J,MATCH(A359,Sheet2!O:O,0))</f>
        <v>45469.85</v>
      </c>
      <c r="M359" s="184">
        <f>INDEX(Sheet2!L:L,MATCH(A359,Sheet2!O:O,0))</f>
        <v>81630.350000000006</v>
      </c>
      <c r="O359" s="184">
        <f>INDEX(Sheet3!E:E,MATCH(Concordance!A359,Sheet3!I:I,0))</f>
        <v>869964</v>
      </c>
      <c r="P359" s="184">
        <f>INDEX(Sheet3!H:H,MATCH(A359,Sheet3!I:I,0))</f>
        <v>869964</v>
      </c>
    </row>
    <row r="360" spans="1:16" x14ac:dyDescent="0.25">
      <c r="A360" s="22">
        <v>75086</v>
      </c>
      <c r="B360" s="27" t="s">
        <v>74</v>
      </c>
      <c r="C360" s="24">
        <v>800483153</v>
      </c>
      <c r="D360" t="s">
        <v>483</v>
      </c>
      <c r="E360" s="184">
        <v>692533</v>
      </c>
      <c r="F360" s="184">
        <v>138506.6</v>
      </c>
      <c r="G360" s="184">
        <v>554026.4</v>
      </c>
      <c r="H360" s="184">
        <f>INDEX(Sheet2!E:E,MATCH(Concordance!A360,Sheet2!O:O,0))</f>
        <v>31484.84</v>
      </c>
      <c r="I360" s="184">
        <f>INDEX(Sheet2!F:F,MATCH(Concordance!A360,Sheet2!O:O,0))</f>
        <v>474697.83999999997</v>
      </c>
      <c r="J360" s="184">
        <f>INDEX(Sheet2!H:H,MATCH(A360,Sheet2!O:O,0))</f>
        <v>506182.68</v>
      </c>
      <c r="K360" s="184">
        <f>INDEX(Sheet2!I:I,MATCH(A360,Sheet2!O:O,0))</f>
        <v>0</v>
      </c>
      <c r="L360" s="184">
        <f>INDEX(Sheet2!J:J,MATCH(A360,Sheet2!O:O,0))</f>
        <v>182911.86</v>
      </c>
      <c r="M360" s="184">
        <f>INDEX(Sheet2!L:L,MATCH(A360,Sheet2!O:O,0))</f>
        <v>182911.86</v>
      </c>
      <c r="O360" s="184">
        <f>INDEX(Sheet3!E:E,MATCH(Concordance!A360,Sheet3!I:I,0))</f>
        <v>307836</v>
      </c>
      <c r="P360" s="184">
        <f>INDEX(Sheet3!H:H,MATCH(A360,Sheet3!I:I,0))</f>
        <v>307836</v>
      </c>
    </row>
    <row r="361" spans="1:16" x14ac:dyDescent="0.25">
      <c r="A361" s="22">
        <v>75087</v>
      </c>
      <c r="B361" s="27" t="s">
        <v>978</v>
      </c>
      <c r="C361" s="24">
        <v>100653666</v>
      </c>
      <c r="D361" s="24" t="s">
        <v>120</v>
      </c>
      <c r="E361" s="184">
        <v>3902728</v>
      </c>
      <c r="F361" s="184">
        <v>780545.60000000009</v>
      </c>
      <c r="G361" s="184">
        <v>3122182.4000000004</v>
      </c>
      <c r="H361" s="184">
        <f>INDEX(Sheet2!E:E,MATCH(Concordance!A361,Sheet2!O:O,0))</f>
        <v>0</v>
      </c>
      <c r="I361" s="184">
        <f>INDEX(Sheet2!F:F,MATCH(Concordance!A361,Sheet2!O:O,0))</f>
        <v>2488310.3199999998</v>
      </c>
      <c r="J361" s="184">
        <f>INDEX(Sheet2!H:H,MATCH(A361,Sheet2!O:O,0))</f>
        <v>2488310.3199999998</v>
      </c>
      <c r="K361" s="184">
        <f>INDEX(Sheet2!I:I,MATCH(A361,Sheet2!O:O,0))</f>
        <v>0</v>
      </c>
      <c r="L361" s="184">
        <f>INDEX(Sheet2!J:J,MATCH(A361,Sheet2!O:O,0))</f>
        <v>584649.05000000005</v>
      </c>
      <c r="M361" s="184">
        <f>INDEX(Sheet2!L:L,MATCH(A361,Sheet2!O:O,0))</f>
        <v>584649.05000000005</v>
      </c>
      <c r="O361" s="184">
        <f>INDEX(Sheet3!E:E,MATCH(Concordance!A361,Sheet3!I:I,0))</f>
        <v>1734793</v>
      </c>
      <c r="P361" s="184">
        <f>INDEX(Sheet3!H:H,MATCH(A361,Sheet3!I:I,0))</f>
        <v>1734581</v>
      </c>
    </row>
    <row r="362" spans="1:16" x14ac:dyDescent="0.25">
      <c r="A362" s="22">
        <v>76081</v>
      </c>
      <c r="B362" s="27" t="s">
        <v>979</v>
      </c>
      <c r="C362" s="24">
        <v>86822327</v>
      </c>
      <c r="D362" s="24" t="s">
        <v>485</v>
      </c>
      <c r="E362" s="184">
        <v>448552</v>
      </c>
      <c r="F362" s="184">
        <v>89710.400000000009</v>
      </c>
      <c r="G362" s="184">
        <v>358841.60000000003</v>
      </c>
      <c r="H362" s="184">
        <f>INDEX(Sheet2!E:E,MATCH(Concordance!A362,Sheet2!O:O,0))</f>
        <v>0</v>
      </c>
      <c r="I362" s="184">
        <f>INDEX(Sheet2!F:F,MATCH(Concordance!A362,Sheet2!O:O,0))</f>
        <v>197048</v>
      </c>
      <c r="J362" s="184">
        <f>INDEX(Sheet2!H:H,MATCH(A362,Sheet2!O:O,0))</f>
        <v>197048</v>
      </c>
      <c r="K362" s="184">
        <f>INDEX(Sheet2!I:I,MATCH(A362,Sheet2!O:O,0))</f>
        <v>17072.62</v>
      </c>
      <c r="L362" s="184">
        <f>INDEX(Sheet2!J:J,MATCH(A362,Sheet2!O:O,0))</f>
        <v>38656.480000000003</v>
      </c>
      <c r="M362" s="184">
        <f>INDEX(Sheet2!L:L,MATCH(A362,Sheet2!O:O,0))</f>
        <v>55729.100000000006</v>
      </c>
      <c r="O362" s="184">
        <f>INDEX(Sheet3!E:E,MATCH(Concordance!A362,Sheet3!I:I,0))</f>
        <v>199385</v>
      </c>
      <c r="P362" s="184">
        <f>INDEX(Sheet3!H:H,MATCH(A362,Sheet3!I:I,0))</f>
        <v>199360</v>
      </c>
    </row>
    <row r="363" spans="1:16" x14ac:dyDescent="0.25">
      <c r="A363" s="22">
        <v>76082</v>
      </c>
      <c r="B363" s="27" t="s">
        <v>980</v>
      </c>
      <c r="C363" s="24">
        <v>184207322</v>
      </c>
      <c r="D363" s="24" t="s">
        <v>486</v>
      </c>
      <c r="E363" s="184">
        <v>700281</v>
      </c>
      <c r="F363" s="184">
        <v>140056.20000000001</v>
      </c>
      <c r="G363" s="184">
        <v>560224.80000000005</v>
      </c>
      <c r="H363" s="184">
        <f>INDEX(Sheet2!E:E,MATCH(Concordance!A363,Sheet2!O:O,0))</f>
        <v>0</v>
      </c>
      <c r="I363" s="184">
        <f>INDEX(Sheet2!F:F,MATCH(Concordance!A363,Sheet2!O:O,0))</f>
        <v>348268.3</v>
      </c>
      <c r="J363" s="184">
        <f>INDEX(Sheet2!H:H,MATCH(A363,Sheet2!O:O,0))</f>
        <v>348268.3</v>
      </c>
      <c r="K363" s="184">
        <f>INDEX(Sheet2!I:I,MATCH(A363,Sheet2!O:O,0))</f>
        <v>0</v>
      </c>
      <c r="L363" s="184">
        <f>INDEX(Sheet2!J:J,MATCH(A363,Sheet2!O:O,0))</f>
        <v>0</v>
      </c>
      <c r="M363" s="184">
        <f>INDEX(Sheet2!L:L,MATCH(A363,Sheet2!O:O,0))</f>
        <v>0</v>
      </c>
      <c r="O363" s="184">
        <f>INDEX(Sheet3!E:E,MATCH(Concordance!A363,Sheet3!I:I,0))</f>
        <v>311280</v>
      </c>
      <c r="P363" s="184">
        <f>INDEX(Sheet3!H:H,MATCH(A363,Sheet3!I:I,0))</f>
        <v>310739.92</v>
      </c>
    </row>
    <row r="364" spans="1:16" x14ac:dyDescent="0.25">
      <c r="A364" s="22">
        <v>76083</v>
      </c>
      <c r="B364" s="27" t="s">
        <v>981</v>
      </c>
      <c r="C364" s="24">
        <v>100042530</v>
      </c>
      <c r="D364" s="24" t="s">
        <v>487</v>
      </c>
      <c r="E364" s="184">
        <v>557888</v>
      </c>
      <c r="F364" s="184">
        <v>111577.60000000001</v>
      </c>
      <c r="G364" s="184">
        <v>446310.40000000002</v>
      </c>
      <c r="H364" s="184">
        <f>INDEX(Sheet2!E:E,MATCH(Concordance!A364,Sheet2!O:O,0))</f>
        <v>0</v>
      </c>
      <c r="I364" s="184">
        <f>INDEX(Sheet2!F:F,MATCH(Concordance!A364,Sheet2!O:O,0))</f>
        <v>445043</v>
      </c>
      <c r="J364" s="184">
        <f>INDEX(Sheet2!H:H,MATCH(A364,Sheet2!O:O,0))</f>
        <v>445043</v>
      </c>
      <c r="K364" s="184">
        <f>INDEX(Sheet2!I:I,MATCH(A364,Sheet2!O:O,0))</f>
        <v>0</v>
      </c>
      <c r="L364" s="184">
        <f>INDEX(Sheet2!J:J,MATCH(A364,Sheet2!O:O,0))</f>
        <v>112845</v>
      </c>
      <c r="M364" s="184">
        <f>INDEX(Sheet2!L:L,MATCH(A364,Sheet2!O:O,0))</f>
        <v>112845</v>
      </c>
      <c r="O364" s="184">
        <f>INDEX(Sheet3!E:E,MATCH(Concordance!A364,Sheet3!I:I,0))</f>
        <v>247986</v>
      </c>
      <c r="P364" s="184">
        <f>INDEX(Sheet3!H:H,MATCH(A364,Sheet3!I:I,0))</f>
        <v>247986</v>
      </c>
    </row>
    <row r="365" spans="1:16" x14ac:dyDescent="0.25">
      <c r="A365" s="22">
        <v>77100</v>
      </c>
      <c r="B365" s="27" t="s">
        <v>982</v>
      </c>
      <c r="C365" s="24">
        <v>45054251</v>
      </c>
      <c r="D365" s="24" t="s">
        <v>617</v>
      </c>
      <c r="E365" s="184">
        <v>352781</v>
      </c>
      <c r="F365" s="184">
        <v>70556.2</v>
      </c>
      <c r="G365" s="184">
        <v>282224.8</v>
      </c>
      <c r="H365" s="184">
        <f>INDEX(Sheet2!E:E,MATCH(Concordance!A365,Sheet2!O:O,0))</f>
        <v>147367.66</v>
      </c>
      <c r="I365" s="184">
        <f>INDEX(Sheet2!F:F,MATCH(Concordance!A365,Sheet2!O:O,0))</f>
        <v>73465</v>
      </c>
      <c r="J365" s="184">
        <f>INDEX(Sheet2!H:H,MATCH(A365,Sheet2!O:O,0))</f>
        <v>220832.66</v>
      </c>
      <c r="K365" s="184">
        <f>INDEX(Sheet2!I:I,MATCH(A365,Sheet2!O:O,0))</f>
        <v>17655.16</v>
      </c>
      <c r="L365" s="184">
        <f>INDEX(Sheet2!J:J,MATCH(A365,Sheet2!O:O,0))</f>
        <v>35887.21</v>
      </c>
      <c r="M365" s="184">
        <f>INDEX(Sheet2!L:L,MATCH(A365,Sheet2!O:O,0))</f>
        <v>53542.369999999995</v>
      </c>
      <c r="O365" s="184">
        <f>INDEX(Sheet3!E:E,MATCH(Concordance!A365,Sheet3!I:I,0))</f>
        <v>156814</v>
      </c>
      <c r="P365" s="184">
        <f>INDEX(Sheet3!H:H,MATCH(A365,Sheet3!I:I,0))</f>
        <v>156814</v>
      </c>
    </row>
    <row r="366" spans="1:16" x14ac:dyDescent="0.25">
      <c r="A366" s="22">
        <v>77101</v>
      </c>
      <c r="B366" s="27" t="s">
        <v>983</v>
      </c>
      <c r="C366" s="24">
        <v>184207363</v>
      </c>
      <c r="D366" s="24" t="s">
        <v>132</v>
      </c>
      <c r="E366" s="184">
        <v>684891</v>
      </c>
      <c r="F366" s="184">
        <v>136978.20000000001</v>
      </c>
      <c r="G366" s="184">
        <v>547912.80000000005</v>
      </c>
      <c r="H366" s="184">
        <f>INDEX(Sheet2!E:E,MATCH(Concordance!A366,Sheet2!O:O,0))</f>
        <v>430181.91</v>
      </c>
      <c r="I366" s="184">
        <f>INDEX(Sheet2!F:F,MATCH(Concordance!A366,Sheet2!O:O,0))</f>
        <v>0</v>
      </c>
      <c r="J366" s="184">
        <f>INDEX(Sheet2!H:H,MATCH(A366,Sheet2!O:O,0))</f>
        <v>430181.91</v>
      </c>
      <c r="K366" s="184">
        <f>INDEX(Sheet2!I:I,MATCH(A366,Sheet2!O:O,0))</f>
        <v>234236.37</v>
      </c>
      <c r="L366" s="184">
        <f>INDEX(Sheet2!J:J,MATCH(A366,Sheet2!O:O,0))</f>
        <v>20472.72</v>
      </c>
      <c r="M366" s="184">
        <f>INDEX(Sheet2!L:L,MATCH(A366,Sheet2!O:O,0))</f>
        <v>254709.09</v>
      </c>
      <c r="O366" s="184">
        <f>INDEX(Sheet3!E:E,MATCH(Concordance!A366,Sheet3!I:I,0))</f>
        <v>304440</v>
      </c>
      <c r="P366" s="184">
        <f>INDEX(Sheet3!H:H,MATCH(A366,Sheet3!I:I,0))</f>
        <v>304440</v>
      </c>
    </row>
    <row r="367" spans="1:16" x14ac:dyDescent="0.25">
      <c r="A367" s="22">
        <v>77102</v>
      </c>
      <c r="B367" s="27" t="s">
        <v>984</v>
      </c>
      <c r="C367" s="24">
        <v>100654094</v>
      </c>
      <c r="D367" s="24" t="s">
        <v>263</v>
      </c>
      <c r="E367" s="184">
        <v>2478818</v>
      </c>
      <c r="F367" s="184">
        <v>495763.60000000003</v>
      </c>
      <c r="G367" s="184">
        <v>1983054.4000000001</v>
      </c>
      <c r="H367" s="184">
        <f>INDEX(Sheet2!E:E,MATCH(Concordance!A367,Sheet2!O:O,0))</f>
        <v>706355.42</v>
      </c>
      <c r="I367" s="184">
        <f>INDEX(Sheet2!F:F,MATCH(Concordance!A367,Sheet2!O:O,0))</f>
        <v>729701</v>
      </c>
      <c r="J367" s="184">
        <f>INDEX(Sheet2!H:H,MATCH(A367,Sheet2!O:O,0))</f>
        <v>1436056.42</v>
      </c>
      <c r="K367" s="184">
        <f>INDEX(Sheet2!I:I,MATCH(A367,Sheet2!O:O,0))</f>
        <v>208401.25</v>
      </c>
      <c r="L367" s="184">
        <f>INDEX(Sheet2!J:J,MATCH(A367,Sheet2!O:O,0))</f>
        <v>168182.92</v>
      </c>
      <c r="M367" s="184">
        <f>INDEX(Sheet2!L:L,MATCH(A367,Sheet2!O:O,0))</f>
        <v>376584.17000000004</v>
      </c>
      <c r="O367" s="184">
        <f>INDEX(Sheet3!E:E,MATCH(Concordance!A367,Sheet3!I:I,0))</f>
        <v>1101854</v>
      </c>
      <c r="P367" s="184">
        <f>INDEX(Sheet3!H:H,MATCH(A367,Sheet3!I:I,0))</f>
        <v>1101719</v>
      </c>
    </row>
    <row r="368" spans="1:16" x14ac:dyDescent="0.25">
      <c r="A368" s="22">
        <v>77103</v>
      </c>
      <c r="B368" s="27" t="s">
        <v>985</v>
      </c>
      <c r="C368" s="24">
        <v>100775212</v>
      </c>
      <c r="D368" s="24" t="s">
        <v>229</v>
      </c>
      <c r="E368" s="184">
        <v>1541819</v>
      </c>
      <c r="F368" s="184">
        <v>308363.8</v>
      </c>
      <c r="G368" s="184">
        <v>1233455.2</v>
      </c>
      <c r="H368" s="184">
        <f>INDEX(Sheet2!E:E,MATCH(Concordance!A368,Sheet2!O:O,0))</f>
        <v>0</v>
      </c>
      <c r="I368" s="184">
        <f>INDEX(Sheet2!F:F,MATCH(Concordance!A368,Sheet2!O:O,0))</f>
        <v>768000</v>
      </c>
      <c r="J368" s="184">
        <f>INDEX(Sheet2!H:H,MATCH(A368,Sheet2!O:O,0))</f>
        <v>768000</v>
      </c>
      <c r="K368" s="184">
        <f>INDEX(Sheet2!I:I,MATCH(A368,Sheet2!O:O,0))</f>
        <v>0</v>
      </c>
      <c r="L368" s="184">
        <f>INDEX(Sheet2!J:J,MATCH(A368,Sheet2!O:O,0))</f>
        <v>0</v>
      </c>
      <c r="M368" s="184">
        <f>INDEX(Sheet2!L:L,MATCH(A368,Sheet2!O:O,0))</f>
        <v>0</v>
      </c>
      <c r="O368" s="184">
        <f>INDEX(Sheet3!E:E,MATCH(Concordance!A368,Sheet3!I:I,0))</f>
        <v>685351</v>
      </c>
      <c r="P368" s="184">
        <f>INDEX(Sheet3!H:H,MATCH(A368,Sheet3!I:I,0))</f>
        <v>685351</v>
      </c>
    </row>
    <row r="369" spans="1:16" x14ac:dyDescent="0.25">
      <c r="A369" s="22">
        <v>77104</v>
      </c>
      <c r="B369" s="27" t="s">
        <v>986</v>
      </c>
      <c r="C369" s="24">
        <v>135785017</v>
      </c>
      <c r="D369" s="24" t="s">
        <v>389</v>
      </c>
      <c r="E369" s="184">
        <v>761210</v>
      </c>
      <c r="F369" s="184">
        <v>152242</v>
      </c>
      <c r="G369" s="184">
        <v>608968</v>
      </c>
      <c r="H369" s="184">
        <f>INDEX(Sheet2!E:E,MATCH(Concordance!A369,Sheet2!O:O,0))</f>
        <v>0</v>
      </c>
      <c r="I369" s="184">
        <f>INDEX(Sheet2!F:F,MATCH(Concordance!A369,Sheet2!O:O,0))</f>
        <v>585897.05000000005</v>
      </c>
      <c r="J369" s="184">
        <f>INDEX(Sheet2!H:H,MATCH(A369,Sheet2!O:O,0))</f>
        <v>585897.05000000005</v>
      </c>
      <c r="K369" s="184">
        <f>INDEX(Sheet2!I:I,MATCH(A369,Sheet2!O:O,0))</f>
        <v>0</v>
      </c>
      <c r="L369" s="184">
        <f>INDEX(Sheet2!J:J,MATCH(A369,Sheet2!O:O,0))</f>
        <v>150887.35</v>
      </c>
      <c r="M369" s="184">
        <f>INDEX(Sheet2!L:L,MATCH(A369,Sheet2!O:O,0))</f>
        <v>150887.35</v>
      </c>
      <c r="O369" s="184">
        <f>INDEX(Sheet3!E:E,MATCH(Concordance!A369,Sheet3!I:I,0))</f>
        <v>338364</v>
      </c>
      <c r="P369" s="184">
        <f>INDEX(Sheet3!H:H,MATCH(A369,Sheet3!I:I,0))</f>
        <v>338364</v>
      </c>
    </row>
    <row r="370" spans="1:16" x14ac:dyDescent="0.25">
      <c r="A370" s="22">
        <v>78001</v>
      </c>
      <c r="B370" s="27" t="s">
        <v>987</v>
      </c>
      <c r="C370" s="24">
        <v>159261247</v>
      </c>
      <c r="D370" s="24" t="s">
        <v>464</v>
      </c>
      <c r="E370" s="184">
        <v>1410261</v>
      </c>
      <c r="F370" s="184">
        <v>282052.2</v>
      </c>
      <c r="G370" s="184">
        <v>1128208.8</v>
      </c>
      <c r="H370" s="184">
        <f>INDEX(Sheet2!E:E,MATCH(Concordance!A370,Sheet2!O:O,0))</f>
        <v>511986</v>
      </c>
      <c r="I370" s="184">
        <f>INDEX(Sheet2!F:F,MATCH(Concordance!A370,Sheet2!O:O,0))</f>
        <v>315078.42</v>
      </c>
      <c r="J370" s="184">
        <f>INDEX(Sheet2!H:H,MATCH(A370,Sheet2!O:O,0))</f>
        <v>827064.41999999993</v>
      </c>
      <c r="K370" s="184">
        <f>INDEX(Sheet2!I:I,MATCH(A370,Sheet2!O:O,0))</f>
        <v>0</v>
      </c>
      <c r="L370" s="184">
        <f>INDEX(Sheet2!J:J,MATCH(A370,Sheet2!O:O,0))</f>
        <v>90173</v>
      </c>
      <c r="M370" s="184">
        <f>INDEX(Sheet2!L:L,MATCH(A370,Sheet2!O:O,0))</f>
        <v>90173</v>
      </c>
      <c r="O370" s="184">
        <f>INDEX(Sheet3!E:E,MATCH(Concordance!A370,Sheet3!I:I,0))</f>
        <v>626872</v>
      </c>
      <c r="P370" s="184">
        <f>INDEX(Sheet3!H:H,MATCH(A370,Sheet3!I:I,0))</f>
        <v>235000</v>
      </c>
    </row>
    <row r="371" spans="1:16" x14ac:dyDescent="0.25">
      <c r="A371" s="22">
        <v>78002</v>
      </c>
      <c r="B371" s="27" t="s">
        <v>988</v>
      </c>
      <c r="C371" s="24">
        <v>100041235</v>
      </c>
      <c r="D371" s="24" t="s">
        <v>300</v>
      </c>
      <c r="E371" s="184">
        <v>4375559</v>
      </c>
      <c r="F371" s="184">
        <v>875111.8</v>
      </c>
      <c r="G371" s="184">
        <v>3500447.2</v>
      </c>
      <c r="H371" s="184">
        <f>INDEX(Sheet2!E:E,MATCH(Concordance!A371,Sheet2!O:O,0))</f>
        <v>764805</v>
      </c>
      <c r="I371" s="184">
        <f>INDEX(Sheet2!F:F,MATCH(Concordance!A371,Sheet2!O:O,0))</f>
        <v>808144.28</v>
      </c>
      <c r="J371" s="184">
        <f>INDEX(Sheet2!H:H,MATCH(A371,Sheet2!O:O,0))</f>
        <v>1572949.28</v>
      </c>
      <c r="K371" s="184">
        <f>INDEX(Sheet2!I:I,MATCH(A371,Sheet2!O:O,0))</f>
        <v>0</v>
      </c>
      <c r="L371" s="184">
        <f>INDEX(Sheet2!J:J,MATCH(A371,Sheet2!O:O,0))</f>
        <v>718259.28999999992</v>
      </c>
      <c r="M371" s="184">
        <f>INDEX(Sheet2!L:L,MATCH(A371,Sheet2!O:O,0))</f>
        <v>718259.28999999992</v>
      </c>
      <c r="O371" s="184">
        <f>INDEX(Sheet3!E:E,MATCH(Concordance!A371,Sheet3!I:I,0))</f>
        <v>1944971</v>
      </c>
      <c r="P371" s="184">
        <f>INDEX(Sheet3!H:H,MATCH(A371,Sheet3!I:I,0))</f>
        <v>1931005.99</v>
      </c>
    </row>
    <row r="372" spans="1:16" x14ac:dyDescent="0.25">
      <c r="A372" s="22">
        <v>78003</v>
      </c>
      <c r="B372" s="27" t="s">
        <v>989</v>
      </c>
      <c r="C372" s="24">
        <v>46782918</v>
      </c>
      <c r="D372" s="24" t="s">
        <v>498</v>
      </c>
      <c r="E372" s="184">
        <v>356413</v>
      </c>
      <c r="F372" s="184">
        <v>71282.600000000006</v>
      </c>
      <c r="G372" s="184">
        <v>285130.40000000002</v>
      </c>
      <c r="H372" s="184">
        <f>INDEX(Sheet2!E:E,MATCH(Concordance!A372,Sheet2!O:O,0))</f>
        <v>8700</v>
      </c>
      <c r="I372" s="184">
        <f>INDEX(Sheet2!F:F,MATCH(Concordance!A372,Sheet2!O:O,0))</f>
        <v>62453.35</v>
      </c>
      <c r="J372" s="184">
        <f>INDEX(Sheet2!H:H,MATCH(A372,Sheet2!O:O,0))</f>
        <v>71153.350000000006</v>
      </c>
      <c r="K372" s="184">
        <f>INDEX(Sheet2!I:I,MATCH(A372,Sheet2!O:O,0))</f>
        <v>115075</v>
      </c>
      <c r="L372" s="184">
        <f>INDEX(Sheet2!J:J,MATCH(A372,Sheet2!O:O,0))</f>
        <v>25246.65</v>
      </c>
      <c r="M372" s="184">
        <f>INDEX(Sheet2!L:L,MATCH(A372,Sheet2!O:O,0))</f>
        <v>140321.65</v>
      </c>
      <c r="O372" s="184">
        <f>INDEX(Sheet3!E:E,MATCH(Concordance!A372,Sheet3!I:I,0))</f>
        <v>158428</v>
      </c>
      <c r="P372" s="184">
        <f>INDEX(Sheet3!H:H,MATCH(A372,Sheet3!I:I,0))</f>
        <v>158409</v>
      </c>
    </row>
    <row r="373" spans="1:16" x14ac:dyDescent="0.25">
      <c r="A373" s="22">
        <v>78004</v>
      </c>
      <c r="B373" s="27" t="s">
        <v>990</v>
      </c>
      <c r="C373" s="24">
        <v>46243358</v>
      </c>
      <c r="D373" s="24" t="s">
        <v>207</v>
      </c>
      <c r="E373" s="184">
        <v>398850</v>
      </c>
      <c r="F373" s="184">
        <v>79770</v>
      </c>
      <c r="G373" s="184">
        <v>319080</v>
      </c>
      <c r="H373" s="184">
        <f>INDEX(Sheet2!E:E,MATCH(Concordance!A373,Sheet2!O:O,0))</f>
        <v>242718</v>
      </c>
      <c r="I373" s="184">
        <f>INDEX(Sheet2!F:F,MATCH(Concordance!A373,Sheet2!O:O,0))</f>
        <v>0</v>
      </c>
      <c r="J373" s="184">
        <f>INDEX(Sheet2!H:H,MATCH(A373,Sheet2!O:O,0))</f>
        <v>242718</v>
      </c>
      <c r="K373" s="184">
        <f>INDEX(Sheet2!I:I,MATCH(A373,Sheet2!O:O,0))</f>
        <v>60679</v>
      </c>
      <c r="L373" s="184">
        <f>INDEX(Sheet2!J:J,MATCH(A373,Sheet2!O:O,0))</f>
        <v>0</v>
      </c>
      <c r="M373" s="184">
        <f>INDEX(Sheet2!L:L,MATCH(A373,Sheet2!O:O,0))</f>
        <v>60679</v>
      </c>
      <c r="O373" s="184">
        <f>INDEX(Sheet3!E:E,MATCH(Concordance!A373,Sheet3!I:I,0))</f>
        <v>177292</v>
      </c>
      <c r="P373" s="184">
        <f>INDEX(Sheet3!H:H,MATCH(A373,Sheet3!I:I,0))</f>
        <v>177270</v>
      </c>
    </row>
    <row r="374" spans="1:16" x14ac:dyDescent="0.25">
      <c r="A374" s="22">
        <v>78005</v>
      </c>
      <c r="B374" s="27" t="s">
        <v>991</v>
      </c>
      <c r="C374" s="24">
        <v>100042274</v>
      </c>
      <c r="D374" s="24" t="s">
        <v>576</v>
      </c>
      <c r="E374" s="184">
        <v>2866826</v>
      </c>
      <c r="F374" s="184">
        <v>573365.20000000007</v>
      </c>
      <c r="G374" s="184">
        <v>2293460.8000000003</v>
      </c>
      <c r="H374" s="184">
        <f>INDEX(Sheet2!E:E,MATCH(Concordance!A374,Sheet2!O:O,0))</f>
        <v>282194.61</v>
      </c>
      <c r="I374" s="184">
        <f>INDEX(Sheet2!F:F,MATCH(Concordance!A374,Sheet2!O:O,0))</f>
        <v>1390764.02</v>
      </c>
      <c r="J374" s="184">
        <f>INDEX(Sheet2!H:H,MATCH(A374,Sheet2!O:O,0))</f>
        <v>1672958.63</v>
      </c>
      <c r="K374" s="184">
        <f>INDEX(Sheet2!I:I,MATCH(A374,Sheet2!O:O,0))</f>
        <v>31175</v>
      </c>
      <c r="L374" s="184">
        <f>INDEX(Sheet2!J:J,MATCH(A374,Sheet2!O:O,0))</f>
        <v>333493.76000000001</v>
      </c>
      <c r="M374" s="184">
        <f>INDEX(Sheet2!L:L,MATCH(A374,Sheet2!O:O,0))</f>
        <v>364668.76</v>
      </c>
      <c r="O374" s="184">
        <f>INDEX(Sheet3!E:E,MATCH(Concordance!A374,Sheet3!I:I,0))</f>
        <v>1274327</v>
      </c>
      <c r="P374" s="184">
        <f>INDEX(Sheet3!H:H,MATCH(A374,Sheet3!I:I,0))</f>
        <v>1274327</v>
      </c>
    </row>
    <row r="375" spans="1:16" x14ac:dyDescent="0.25">
      <c r="A375" s="22">
        <v>78009</v>
      </c>
      <c r="B375" s="27" t="s">
        <v>992</v>
      </c>
      <c r="C375" s="24">
        <v>46406922</v>
      </c>
      <c r="D375" s="24" t="s">
        <v>221</v>
      </c>
      <c r="E375" s="184">
        <v>579149</v>
      </c>
      <c r="F375" s="184">
        <v>115829.8</v>
      </c>
      <c r="G375" s="184">
        <v>463319.2</v>
      </c>
      <c r="H375" s="184">
        <f>INDEX(Sheet2!E:E,MATCH(Concordance!A375,Sheet2!O:O,0))</f>
        <v>309246.40999999997</v>
      </c>
      <c r="I375" s="184">
        <f>INDEX(Sheet2!F:F,MATCH(Concordance!A375,Sheet2!O:O,0))</f>
        <v>152172</v>
      </c>
      <c r="J375" s="184">
        <f>INDEX(Sheet2!H:H,MATCH(A375,Sheet2!O:O,0))</f>
        <v>461418.41</v>
      </c>
      <c r="K375" s="184">
        <f>INDEX(Sheet2!I:I,MATCH(A375,Sheet2!O:O,0))</f>
        <v>59900.28</v>
      </c>
      <c r="L375" s="184">
        <f>INDEX(Sheet2!J:J,MATCH(A375,Sheet2!O:O,0))</f>
        <v>57830.31</v>
      </c>
      <c r="M375" s="184">
        <f>INDEX(Sheet2!L:L,MATCH(A375,Sheet2!O:O,0))</f>
        <v>117730.59</v>
      </c>
      <c r="O375" s="184">
        <f>INDEX(Sheet3!E:E,MATCH(Concordance!A375,Sheet3!I:I,0))</f>
        <v>257436</v>
      </c>
      <c r="P375" s="184">
        <f>INDEX(Sheet3!H:H,MATCH(A375,Sheet3!I:I,0))</f>
        <v>257436</v>
      </c>
    </row>
    <row r="376" spans="1:16" x14ac:dyDescent="0.25">
      <c r="A376" s="22">
        <v>78012</v>
      </c>
      <c r="B376" s="27" t="s">
        <v>993</v>
      </c>
      <c r="C376" s="24">
        <v>45472016</v>
      </c>
      <c r="D376" s="24" t="s">
        <v>177</v>
      </c>
      <c r="E376" s="184">
        <v>6126730</v>
      </c>
      <c r="F376" s="184">
        <v>1225346</v>
      </c>
      <c r="G376" s="184">
        <v>4901384</v>
      </c>
      <c r="H376" s="184">
        <f>INDEX(Sheet2!E:E,MATCH(Concordance!A376,Sheet2!O:O,0))</f>
        <v>654050.02</v>
      </c>
      <c r="I376" s="184">
        <f>INDEX(Sheet2!F:F,MATCH(Concordance!A376,Sheet2!O:O,0))</f>
        <v>2285717.5699999998</v>
      </c>
      <c r="J376" s="184">
        <f>INDEX(Sheet2!H:H,MATCH(A376,Sheet2!O:O,0))</f>
        <v>2939767.59</v>
      </c>
      <c r="K376" s="184">
        <f>INDEX(Sheet2!I:I,MATCH(A376,Sheet2!O:O,0))</f>
        <v>546071.41</v>
      </c>
      <c r="L376" s="184">
        <f>INDEX(Sheet2!J:J,MATCH(A376,Sheet2!O:O,0))</f>
        <v>819047.54</v>
      </c>
      <c r="M376" s="184">
        <f>INDEX(Sheet2!L:L,MATCH(A376,Sheet2!O:O,0))</f>
        <v>1365118.9500000002</v>
      </c>
      <c r="O376" s="184">
        <f>INDEX(Sheet3!E:E,MATCH(Concordance!A376,Sheet3!I:I,0))</f>
        <v>2723380</v>
      </c>
      <c r="P376" s="184">
        <f>INDEX(Sheet3!H:H,MATCH(A376,Sheet3!I:I,0))</f>
        <v>2723380</v>
      </c>
    </row>
    <row r="377" spans="1:16" x14ac:dyDescent="0.25">
      <c r="A377" s="22">
        <v>79077</v>
      </c>
      <c r="B377" s="27" t="s">
        <v>994</v>
      </c>
      <c r="C377" s="24">
        <v>70343025</v>
      </c>
      <c r="D377" s="24" t="s">
        <v>499</v>
      </c>
      <c r="E377" s="184">
        <v>2874097</v>
      </c>
      <c r="F377" s="184">
        <v>574819.4</v>
      </c>
      <c r="G377" s="184">
        <v>2299277.6</v>
      </c>
      <c r="H377" s="184">
        <f>INDEX(Sheet2!E:E,MATCH(Concordance!A377,Sheet2!O:O,0))</f>
        <v>999554.56000000006</v>
      </c>
      <c r="I377" s="184">
        <f>INDEX(Sheet2!F:F,MATCH(Concordance!A377,Sheet2!O:O,0))</f>
        <v>1294622.44</v>
      </c>
      <c r="J377" s="184">
        <f>INDEX(Sheet2!H:H,MATCH(A377,Sheet2!O:O,0))</f>
        <v>2294177</v>
      </c>
      <c r="K377" s="184">
        <f>INDEX(Sheet2!I:I,MATCH(A377,Sheet2!O:O,0))</f>
        <v>45580.25</v>
      </c>
      <c r="L377" s="184">
        <f>INDEX(Sheet2!J:J,MATCH(A377,Sheet2!O:O,0))</f>
        <v>318474.67</v>
      </c>
      <c r="M377" s="184">
        <f>INDEX(Sheet2!L:L,MATCH(A377,Sheet2!O:O,0))</f>
        <v>364054.92</v>
      </c>
      <c r="O377" s="184">
        <f>INDEX(Sheet3!E:E,MATCH(Concordance!A377,Sheet3!I:I,0))</f>
        <v>1277559</v>
      </c>
      <c r="P377" s="184">
        <f>INDEX(Sheet3!H:H,MATCH(A377,Sheet3!I:I,0))</f>
        <v>1277559</v>
      </c>
    </row>
    <row r="378" spans="1:16" x14ac:dyDescent="0.25">
      <c r="A378" s="22">
        <v>79078</v>
      </c>
      <c r="B378" s="27" t="s">
        <v>17</v>
      </c>
      <c r="C378" s="24">
        <v>189349152</v>
      </c>
      <c r="D378" s="24" t="s">
        <v>119</v>
      </c>
      <c r="E378" s="184">
        <v>507264</v>
      </c>
      <c r="F378" s="184">
        <v>101452.8</v>
      </c>
      <c r="G378" s="184">
        <v>405811.20000000001</v>
      </c>
      <c r="H378" s="184">
        <f>INDEX(Sheet2!E:E,MATCH(Concordance!A378,Sheet2!O:O,0))</f>
        <v>0</v>
      </c>
      <c r="I378" s="184">
        <f>INDEX(Sheet2!F:F,MATCH(Concordance!A378,Sheet2!O:O,0))</f>
        <v>17266.490000000002</v>
      </c>
      <c r="J378" s="184">
        <f>INDEX(Sheet2!H:H,MATCH(A378,Sheet2!O:O,0))</f>
        <v>17266.490000000002</v>
      </c>
      <c r="K378" s="184">
        <f>INDEX(Sheet2!I:I,MATCH(A378,Sheet2!O:O,0))</f>
        <v>0</v>
      </c>
      <c r="L378" s="184">
        <f>INDEX(Sheet2!J:J,MATCH(A378,Sheet2!O:O,0))</f>
        <v>12466.17</v>
      </c>
      <c r="M378" s="184">
        <f>INDEX(Sheet2!L:L,MATCH(A378,Sheet2!O:O,0))</f>
        <v>12466.17</v>
      </c>
      <c r="O378" s="184">
        <f>INDEX(Sheet3!E:E,MATCH(Concordance!A378,Sheet3!I:I,0))</f>
        <v>225483</v>
      </c>
      <c r="P378" s="184">
        <f>INDEX(Sheet3!H:H,MATCH(A378,Sheet3!I:I,0))</f>
        <v>183802.02</v>
      </c>
    </row>
    <row r="379" spans="1:16" x14ac:dyDescent="0.25">
      <c r="A379" s="22">
        <v>80116</v>
      </c>
      <c r="B379" s="27" t="s">
        <v>995</v>
      </c>
      <c r="C379" s="24">
        <v>37120896</v>
      </c>
      <c r="D379" s="24" t="s">
        <v>500</v>
      </c>
      <c r="E379" s="184">
        <v>560226</v>
      </c>
      <c r="F379" s="184">
        <v>112045.20000000001</v>
      </c>
      <c r="G379" s="184">
        <v>448180.80000000005</v>
      </c>
      <c r="H379" s="184">
        <f>INDEX(Sheet2!E:E,MATCH(Concordance!A379,Sheet2!O:O,0))</f>
        <v>9089.99</v>
      </c>
      <c r="I379" s="184">
        <f>INDEX(Sheet2!F:F,MATCH(Concordance!A379,Sheet2!O:O,0))</f>
        <v>396620.32</v>
      </c>
      <c r="J379" s="184">
        <f>INDEX(Sheet2!H:H,MATCH(A379,Sheet2!O:O,0))</f>
        <v>405710.31</v>
      </c>
      <c r="K379" s="184">
        <f>INDEX(Sheet2!I:I,MATCH(A379,Sheet2!O:O,0))</f>
        <v>121204.17</v>
      </c>
      <c r="L379" s="184">
        <f>INDEX(Sheet2!J:J,MATCH(A379,Sheet2!O:O,0))</f>
        <v>32591.62</v>
      </c>
      <c r="M379" s="184">
        <f>INDEX(Sheet2!L:L,MATCH(A379,Sheet2!O:O,0))</f>
        <v>153795.79</v>
      </c>
      <c r="O379" s="184">
        <f>INDEX(Sheet3!E:E,MATCH(Concordance!A379,Sheet3!I:I,0))</f>
        <v>249025</v>
      </c>
      <c r="P379" s="184">
        <f>INDEX(Sheet3!H:H,MATCH(A379,Sheet3!I:I,0))</f>
        <v>249025</v>
      </c>
    </row>
    <row r="380" spans="1:16" x14ac:dyDescent="0.25">
      <c r="A380" s="22">
        <v>80118</v>
      </c>
      <c r="B380" s="27" t="s">
        <v>996</v>
      </c>
      <c r="C380" s="24">
        <v>100041953</v>
      </c>
      <c r="D380" s="24" t="s">
        <v>353</v>
      </c>
      <c r="E380" s="184">
        <v>838641</v>
      </c>
      <c r="F380" s="184">
        <v>167728.20000000001</v>
      </c>
      <c r="G380" s="184">
        <v>670912.80000000005</v>
      </c>
      <c r="H380" s="184">
        <f>INDEX(Sheet2!E:E,MATCH(Concordance!A380,Sheet2!O:O,0))</f>
        <v>180000</v>
      </c>
      <c r="I380" s="184">
        <f>INDEX(Sheet2!F:F,MATCH(Concordance!A380,Sheet2!O:O,0))</f>
        <v>50000</v>
      </c>
      <c r="J380" s="184">
        <f>INDEX(Sheet2!H:H,MATCH(A380,Sheet2!O:O,0))</f>
        <v>230000</v>
      </c>
      <c r="K380" s="184">
        <f>INDEX(Sheet2!I:I,MATCH(A380,Sheet2!O:O,0))</f>
        <v>16900.48</v>
      </c>
      <c r="L380" s="184">
        <f>INDEX(Sheet2!J:J,MATCH(A380,Sheet2!O:O,0))</f>
        <v>339506.67</v>
      </c>
      <c r="M380" s="184">
        <f>INDEX(Sheet2!L:L,MATCH(A380,Sheet2!O:O,0))</f>
        <v>356407.14999999997</v>
      </c>
      <c r="O380" s="184">
        <f>INDEX(Sheet3!E:E,MATCH(Concordance!A380,Sheet3!I:I,0))</f>
        <v>372782</v>
      </c>
      <c r="P380" s="184">
        <f>INDEX(Sheet3!H:H,MATCH(A380,Sheet3!I:I,0))</f>
        <v>372782</v>
      </c>
    </row>
    <row r="381" spans="1:16" x14ac:dyDescent="0.25">
      <c r="A381" s="22">
        <v>80119</v>
      </c>
      <c r="B381" s="27" t="s">
        <v>997</v>
      </c>
      <c r="C381" s="24">
        <v>50696046</v>
      </c>
      <c r="D381" s="24" t="s">
        <v>569</v>
      </c>
      <c r="E381" s="184">
        <v>923312</v>
      </c>
      <c r="F381" s="184">
        <v>184662.40000000002</v>
      </c>
      <c r="G381" s="184">
        <v>738649.60000000009</v>
      </c>
      <c r="H381" s="184">
        <f>INDEX(Sheet2!E:E,MATCH(Concordance!A381,Sheet2!O:O,0))</f>
        <v>0</v>
      </c>
      <c r="I381" s="184">
        <f>INDEX(Sheet2!F:F,MATCH(Concordance!A381,Sheet2!O:O,0))</f>
        <v>343984.4</v>
      </c>
      <c r="J381" s="184">
        <f>INDEX(Sheet2!H:H,MATCH(A381,Sheet2!O:O,0))</f>
        <v>343984.4</v>
      </c>
      <c r="K381" s="184">
        <f>INDEX(Sheet2!I:I,MATCH(A381,Sheet2!O:O,0))</f>
        <v>6605.49</v>
      </c>
      <c r="L381" s="184">
        <f>INDEX(Sheet2!J:J,MATCH(A381,Sheet2!O:O,0))</f>
        <v>117861.84</v>
      </c>
      <c r="M381" s="184">
        <f>INDEX(Sheet2!L:L,MATCH(A381,Sheet2!O:O,0))</f>
        <v>124467.33</v>
      </c>
      <c r="O381" s="184">
        <f>INDEX(Sheet3!E:E,MATCH(Concordance!A381,Sheet3!I:I,0))</f>
        <v>410419</v>
      </c>
      <c r="P381" s="184">
        <f>INDEX(Sheet3!H:H,MATCH(A381,Sheet3!I:I,0))</f>
        <v>377346.45999999996</v>
      </c>
    </row>
    <row r="382" spans="1:16" x14ac:dyDescent="0.25">
      <c r="A382" s="22">
        <v>80121</v>
      </c>
      <c r="B382" s="27" t="s">
        <v>998</v>
      </c>
      <c r="C382" s="24">
        <v>100041201</v>
      </c>
      <c r="D382" s="24" t="s">
        <v>283</v>
      </c>
      <c r="E382" s="184">
        <v>562655</v>
      </c>
      <c r="F382" s="184">
        <v>112531</v>
      </c>
      <c r="G382" s="184">
        <v>450124</v>
      </c>
      <c r="H382" s="184">
        <f>INDEX(Sheet2!E:E,MATCH(Concordance!A382,Sheet2!O:O,0))</f>
        <v>250000</v>
      </c>
      <c r="I382" s="184">
        <f>INDEX(Sheet2!F:F,MATCH(Concordance!A382,Sheet2!O:O,0))</f>
        <v>200124</v>
      </c>
      <c r="J382" s="184">
        <f>INDEX(Sheet2!H:H,MATCH(A382,Sheet2!O:O,0))</f>
        <v>450124</v>
      </c>
      <c r="K382" s="184">
        <f>INDEX(Sheet2!I:I,MATCH(A382,Sheet2!O:O,0))</f>
        <v>23437.040000000001</v>
      </c>
      <c r="L382" s="184">
        <f>INDEX(Sheet2!J:J,MATCH(A382,Sheet2!O:O,0))</f>
        <v>27031.96</v>
      </c>
      <c r="M382" s="184">
        <f>INDEX(Sheet2!L:L,MATCH(A382,Sheet2!O:O,0))</f>
        <v>50469</v>
      </c>
      <c r="O382" s="184">
        <f>INDEX(Sheet3!E:E,MATCH(Concordance!A382,Sheet3!I:I,0))</f>
        <v>250104</v>
      </c>
      <c r="P382" s="184">
        <f>INDEX(Sheet3!H:H,MATCH(A382,Sheet3!I:I,0))</f>
        <v>250074</v>
      </c>
    </row>
    <row r="383" spans="1:16" x14ac:dyDescent="0.25">
      <c r="A383" s="22">
        <v>80122</v>
      </c>
      <c r="B383" s="27" t="s">
        <v>999</v>
      </c>
      <c r="C383" s="24">
        <v>100654813</v>
      </c>
      <c r="D383" s="24" t="s">
        <v>501</v>
      </c>
      <c r="E383" s="184">
        <v>379451</v>
      </c>
      <c r="F383" s="184">
        <v>75890.2</v>
      </c>
      <c r="G383" s="184">
        <v>303560.8</v>
      </c>
      <c r="H383" s="184">
        <f>INDEX(Sheet2!E:E,MATCH(Concordance!A383,Sheet2!O:O,0))</f>
        <v>109926.84</v>
      </c>
      <c r="I383" s="184">
        <f>INDEX(Sheet2!F:F,MATCH(Concordance!A383,Sheet2!O:O,0))</f>
        <v>35443.85</v>
      </c>
      <c r="J383" s="184">
        <f>INDEX(Sheet2!H:H,MATCH(A383,Sheet2!O:O,0))</f>
        <v>145370.69</v>
      </c>
      <c r="K383" s="184">
        <f>INDEX(Sheet2!I:I,MATCH(A383,Sheet2!O:O,0))</f>
        <v>82881.179999999993</v>
      </c>
      <c r="L383" s="184">
        <f>INDEX(Sheet2!J:J,MATCH(A383,Sheet2!O:O,0))</f>
        <v>19371.14</v>
      </c>
      <c r="M383" s="184">
        <f>INDEX(Sheet2!L:L,MATCH(A383,Sheet2!O:O,0))</f>
        <v>102252.31999999999</v>
      </c>
      <c r="O383" s="184">
        <f>INDEX(Sheet3!E:E,MATCH(Concordance!A383,Sheet3!I:I,0))</f>
        <v>168669</v>
      </c>
      <c r="P383" s="184">
        <f>INDEX(Sheet3!H:H,MATCH(A383,Sheet3!I:I,0))</f>
        <v>168669</v>
      </c>
    </row>
    <row r="384" spans="1:16" x14ac:dyDescent="0.25">
      <c r="A384" s="22">
        <v>80125</v>
      </c>
      <c r="B384" s="27" t="s">
        <v>1000</v>
      </c>
      <c r="C384" s="24">
        <v>93804615</v>
      </c>
      <c r="D384" s="24" t="s">
        <v>556</v>
      </c>
      <c r="E384" s="184">
        <v>10244818</v>
      </c>
      <c r="F384" s="184">
        <v>2048963.6</v>
      </c>
      <c r="G384" s="184">
        <v>8195854.4000000004</v>
      </c>
      <c r="H384" s="184">
        <f>INDEX(Sheet2!E:E,MATCH(Concordance!A384,Sheet2!O:O,0))</f>
        <v>5207201.6900000004</v>
      </c>
      <c r="I384" s="184">
        <f>INDEX(Sheet2!F:F,MATCH(Concordance!A384,Sheet2!O:O,0))</f>
        <v>0</v>
      </c>
      <c r="J384" s="184">
        <f>INDEX(Sheet2!H:H,MATCH(A384,Sheet2!O:O,0))</f>
        <v>5207201.6900000004</v>
      </c>
      <c r="K384" s="184">
        <f>INDEX(Sheet2!I:I,MATCH(A384,Sheet2!O:O,0))</f>
        <v>0</v>
      </c>
      <c r="L384" s="184">
        <f>INDEX(Sheet2!J:J,MATCH(A384,Sheet2!O:O,0))</f>
        <v>1137500.47</v>
      </c>
      <c r="M384" s="184">
        <f>INDEX(Sheet2!L:L,MATCH(A384,Sheet2!O:O,0))</f>
        <v>1137500.47</v>
      </c>
      <c r="O384" s="184">
        <f>INDEX(Sheet3!E:E,MATCH(Concordance!A384,Sheet3!I:I,0))</f>
        <v>4553902</v>
      </c>
      <c r="P384" s="184">
        <f>INDEX(Sheet3!H:H,MATCH(A384,Sheet3!I:I,0))</f>
        <v>4553902</v>
      </c>
    </row>
    <row r="385" spans="1:16" x14ac:dyDescent="0.25">
      <c r="A385" s="22">
        <v>81094</v>
      </c>
      <c r="B385" s="27" t="s">
        <v>1001</v>
      </c>
      <c r="C385" s="24">
        <v>88708383</v>
      </c>
      <c r="D385" s="24" t="s">
        <v>592</v>
      </c>
      <c r="E385" s="184">
        <v>5785639</v>
      </c>
      <c r="F385" s="184">
        <v>1157127.8</v>
      </c>
      <c r="G385" s="184">
        <v>4628511.2</v>
      </c>
      <c r="H385" s="184">
        <f>INDEX(Sheet2!E:E,MATCH(Concordance!A385,Sheet2!O:O,0))</f>
        <v>3782261.74</v>
      </c>
      <c r="I385" s="184">
        <f>INDEX(Sheet2!F:F,MATCH(Concordance!A385,Sheet2!O:O,0))</f>
        <v>40144.06</v>
      </c>
      <c r="J385" s="184">
        <f>INDEX(Sheet2!H:H,MATCH(A385,Sheet2!O:O,0))</f>
        <v>3822405.8000000003</v>
      </c>
      <c r="K385" s="184">
        <f>INDEX(Sheet2!I:I,MATCH(A385,Sheet2!O:O,0))</f>
        <v>494490.27</v>
      </c>
      <c r="L385" s="184">
        <f>INDEX(Sheet2!J:J,MATCH(A385,Sheet2!O:O,0))</f>
        <v>426849.09</v>
      </c>
      <c r="M385" s="184">
        <f>INDEX(Sheet2!L:L,MATCH(A385,Sheet2!O:O,0))</f>
        <v>921339.3600000001</v>
      </c>
      <c r="O385" s="184">
        <f>INDEX(Sheet3!E:E,MATCH(Concordance!A385,Sheet3!I:I,0))</f>
        <v>2571762</v>
      </c>
      <c r="P385" s="184">
        <f>INDEX(Sheet3!H:H,MATCH(A385,Sheet3!I:I,0))</f>
        <v>2571762</v>
      </c>
    </row>
    <row r="386" spans="1:16" x14ac:dyDescent="0.25">
      <c r="A386" s="22">
        <v>81095</v>
      </c>
      <c r="B386" s="27" t="s">
        <v>1002</v>
      </c>
      <c r="C386" s="24">
        <v>50852698</v>
      </c>
      <c r="D386" s="24" t="s">
        <v>450</v>
      </c>
      <c r="E386" s="184">
        <v>761490</v>
      </c>
      <c r="F386" s="184">
        <v>152298</v>
      </c>
      <c r="G386" s="184">
        <v>609192</v>
      </c>
      <c r="H386" s="184">
        <f>INDEX(Sheet2!E:E,MATCH(Concordance!A386,Sheet2!O:O,0))</f>
        <v>12440.25</v>
      </c>
      <c r="I386" s="184">
        <f>INDEX(Sheet2!F:F,MATCH(Concordance!A386,Sheet2!O:O,0))</f>
        <v>202130</v>
      </c>
      <c r="J386" s="184">
        <f>INDEX(Sheet2!H:H,MATCH(A386,Sheet2!O:O,0))</f>
        <v>214570.25</v>
      </c>
      <c r="K386" s="184">
        <f>INDEX(Sheet2!I:I,MATCH(A386,Sheet2!O:O,0))</f>
        <v>106435.42</v>
      </c>
      <c r="L386" s="184">
        <f>INDEX(Sheet2!J:J,MATCH(A386,Sheet2!O:O,0))</f>
        <v>87970.92</v>
      </c>
      <c r="M386" s="184">
        <f>INDEX(Sheet2!L:L,MATCH(A386,Sheet2!O:O,0))</f>
        <v>194406.34</v>
      </c>
      <c r="O386" s="184">
        <f>INDEX(Sheet3!E:E,MATCH(Concordance!A386,Sheet3!I:I,0))</f>
        <v>338488</v>
      </c>
      <c r="P386" s="184">
        <f>INDEX(Sheet3!H:H,MATCH(A386,Sheet3!I:I,0))</f>
        <v>338447</v>
      </c>
    </row>
    <row r="387" spans="1:16" x14ac:dyDescent="0.25">
      <c r="A387" s="22">
        <v>81096</v>
      </c>
      <c r="B387" s="27" t="s">
        <v>1003</v>
      </c>
      <c r="C387" s="24">
        <v>80021876</v>
      </c>
      <c r="D387" s="24" t="s">
        <v>542</v>
      </c>
      <c r="E387" s="184">
        <v>8654326</v>
      </c>
      <c r="F387" s="184">
        <v>1730865.2000000002</v>
      </c>
      <c r="G387" s="184">
        <v>6923460.8000000007</v>
      </c>
      <c r="H387" s="184">
        <f>INDEX(Sheet2!E:E,MATCH(Concordance!A387,Sheet2!O:O,0))</f>
        <v>3208395.09</v>
      </c>
      <c r="I387" s="184">
        <f>INDEX(Sheet2!F:F,MATCH(Concordance!A387,Sheet2!O:O,0))</f>
        <v>1935096</v>
      </c>
      <c r="J387" s="184">
        <f>INDEX(Sheet2!H:H,MATCH(A387,Sheet2!O:O,0))</f>
        <v>5143491.09</v>
      </c>
      <c r="K387" s="184">
        <f>INDEX(Sheet2!I:I,MATCH(A387,Sheet2!O:O,0))</f>
        <v>0</v>
      </c>
      <c r="L387" s="184">
        <f>INDEX(Sheet2!J:J,MATCH(A387,Sheet2!O:O,0))</f>
        <v>759535.78</v>
      </c>
      <c r="M387" s="184">
        <f>INDEX(Sheet2!L:L,MATCH(A387,Sheet2!O:O,0))</f>
        <v>759535.78</v>
      </c>
      <c r="O387" s="184">
        <f>INDEX(Sheet3!E:E,MATCH(Concordance!A387,Sheet3!I:I,0))</f>
        <v>3846916</v>
      </c>
      <c r="P387" s="184">
        <f>INDEX(Sheet3!H:H,MATCH(A387,Sheet3!I:I,0))</f>
        <v>3846916</v>
      </c>
    </row>
    <row r="388" spans="1:16" x14ac:dyDescent="0.25">
      <c r="A388" s="22">
        <v>81097</v>
      </c>
      <c r="B388" s="27" t="s">
        <v>1004</v>
      </c>
      <c r="C388" s="24">
        <v>100654821</v>
      </c>
      <c r="D388" s="24" t="s">
        <v>502</v>
      </c>
      <c r="E388" s="184">
        <v>681638</v>
      </c>
      <c r="F388" s="184">
        <v>136327.6</v>
      </c>
      <c r="G388" s="184">
        <v>545310.4</v>
      </c>
      <c r="H388" s="184">
        <f>INDEX(Sheet2!E:E,MATCH(Concordance!A388,Sheet2!O:O,0))</f>
        <v>0</v>
      </c>
      <c r="I388" s="184">
        <f>INDEX(Sheet2!F:F,MATCH(Concordance!A388,Sheet2!O:O,0))</f>
        <v>0</v>
      </c>
      <c r="J388" s="184">
        <f>INDEX(Sheet2!H:H,MATCH(A388,Sheet2!O:O,0))</f>
        <v>0</v>
      </c>
      <c r="K388" s="184">
        <f>INDEX(Sheet2!I:I,MATCH(A388,Sheet2!O:O,0))</f>
        <v>0</v>
      </c>
      <c r="L388" s="184">
        <f>INDEX(Sheet2!J:J,MATCH(A388,Sheet2!O:O,0))</f>
        <v>0</v>
      </c>
      <c r="M388" s="184">
        <f>INDEX(Sheet2!L:L,MATCH(A388,Sheet2!O:O,0))</f>
        <v>0</v>
      </c>
      <c r="O388" s="184">
        <f>INDEX(Sheet3!E:E,MATCH(Concordance!A388,Sheet3!I:I,0))</f>
        <v>302993</v>
      </c>
      <c r="P388" s="184">
        <f>INDEX(Sheet3!H:H,MATCH(A388,Sheet3!I:I,0))</f>
        <v>252688</v>
      </c>
    </row>
    <row r="389" spans="1:16" x14ac:dyDescent="0.25">
      <c r="A389" s="22">
        <v>82100</v>
      </c>
      <c r="B389" s="27" t="s">
        <v>1005</v>
      </c>
      <c r="C389" s="24">
        <v>830851486</v>
      </c>
      <c r="D389" s="24" t="s">
        <v>151</v>
      </c>
      <c r="E389" s="184">
        <v>3061228</v>
      </c>
      <c r="F389" s="184">
        <v>612245.6</v>
      </c>
      <c r="G389" s="184">
        <v>2448982.4</v>
      </c>
      <c r="H389" s="184">
        <f>INDEX(Sheet2!E:E,MATCH(Concordance!A389,Sheet2!O:O,0))</f>
        <v>1442169.85</v>
      </c>
      <c r="I389" s="184">
        <f>INDEX(Sheet2!F:F,MATCH(Concordance!A389,Sheet2!O:O,0))</f>
        <v>990630.15</v>
      </c>
      <c r="J389" s="184">
        <f>INDEX(Sheet2!H:H,MATCH(A389,Sheet2!O:O,0))</f>
        <v>2432800</v>
      </c>
      <c r="K389" s="184">
        <f>INDEX(Sheet2!I:I,MATCH(A389,Sheet2!O:O,0))</f>
        <v>617818</v>
      </c>
      <c r="L389" s="184">
        <f>INDEX(Sheet2!J:J,MATCH(A389,Sheet2!O:O,0))</f>
        <v>10610</v>
      </c>
      <c r="M389" s="184">
        <f>INDEX(Sheet2!L:L,MATCH(A389,Sheet2!O:O,0))</f>
        <v>628428</v>
      </c>
      <c r="O389" s="184">
        <f>INDEX(Sheet3!E:E,MATCH(Concordance!A389,Sheet3!I:I,0))</f>
        <v>1360740</v>
      </c>
      <c r="P389" s="184">
        <f>INDEX(Sheet3!H:H,MATCH(A389,Sheet3!I:I,0))</f>
        <v>1360740</v>
      </c>
    </row>
    <row r="390" spans="1:16" x14ac:dyDescent="0.25">
      <c r="A390" s="22">
        <v>82101</v>
      </c>
      <c r="B390" s="27" t="s">
        <v>1006</v>
      </c>
      <c r="C390" s="24">
        <v>100779057</v>
      </c>
      <c r="D390" s="24" t="s">
        <v>504</v>
      </c>
      <c r="E390" s="184">
        <v>815088</v>
      </c>
      <c r="F390" s="184">
        <v>163017.60000000001</v>
      </c>
      <c r="G390" s="184">
        <v>652070.40000000002</v>
      </c>
      <c r="H390" s="184">
        <f>INDEX(Sheet2!E:E,MATCH(Concordance!A390,Sheet2!O:O,0))</f>
        <v>0</v>
      </c>
      <c r="I390" s="184">
        <f>INDEX(Sheet2!F:F,MATCH(Concordance!A390,Sheet2!O:O,0))</f>
        <v>321460.74</v>
      </c>
      <c r="J390" s="184">
        <f>INDEX(Sheet2!H:H,MATCH(A390,Sheet2!O:O,0))</f>
        <v>321460.74</v>
      </c>
      <c r="K390" s="184">
        <f>INDEX(Sheet2!I:I,MATCH(A390,Sheet2!O:O,0))</f>
        <v>0</v>
      </c>
      <c r="L390" s="184">
        <f>INDEX(Sheet2!J:J,MATCH(A390,Sheet2!O:O,0))</f>
        <v>163017.60000000001</v>
      </c>
      <c r="M390" s="184">
        <f>INDEX(Sheet2!L:L,MATCH(A390,Sheet2!O:O,0))</f>
        <v>163017.60000000001</v>
      </c>
      <c r="O390" s="184">
        <f>INDEX(Sheet3!E:E,MATCH(Concordance!A390,Sheet3!I:I,0))</f>
        <v>362313</v>
      </c>
      <c r="P390" s="184">
        <f>INDEX(Sheet3!H:H,MATCH(A390,Sheet3!I:I,0))</f>
        <v>362313</v>
      </c>
    </row>
    <row r="391" spans="1:16" x14ac:dyDescent="0.25">
      <c r="A391" s="22">
        <v>82105</v>
      </c>
      <c r="B391" s="27" t="s">
        <v>21</v>
      </c>
      <c r="C391" s="24">
        <v>193295185</v>
      </c>
      <c r="D391" s="24" t="s">
        <v>148</v>
      </c>
      <c r="E391" s="184">
        <v>12514</v>
      </c>
      <c r="F391" s="184">
        <v>2502.8000000000002</v>
      </c>
      <c r="G391" s="184">
        <v>10011.200000000001</v>
      </c>
      <c r="H391" s="184">
        <f>INDEX(Sheet2!E:E,MATCH(Concordance!A391,Sheet2!O:O,0))</f>
        <v>0</v>
      </c>
      <c r="I391" s="184">
        <f>INDEX(Sheet2!F:F,MATCH(Concordance!A391,Sheet2!O:O,0))</f>
        <v>9843</v>
      </c>
      <c r="J391" s="184">
        <f>INDEX(Sheet2!H:H,MATCH(A391,Sheet2!O:O,0))</f>
        <v>9843</v>
      </c>
      <c r="K391" s="184">
        <f>INDEX(Sheet2!I:I,MATCH(A391,Sheet2!O:O,0))</f>
        <v>0</v>
      </c>
      <c r="L391" s="184">
        <f>INDEX(Sheet2!J:J,MATCH(A391,Sheet2!O:O,0))</f>
        <v>0</v>
      </c>
      <c r="M391" s="184">
        <f>INDEX(Sheet2!L:L,MATCH(A391,Sheet2!O:O,0))</f>
        <v>0</v>
      </c>
      <c r="O391" s="184">
        <f>INDEX(Sheet3!E:E,MATCH(Concordance!A391,Sheet3!I:I,0))</f>
        <v>5563</v>
      </c>
      <c r="P391" s="184">
        <f>INDEX(Sheet3!H:H,MATCH(A391,Sheet3!I:I,0))</f>
        <v>5563</v>
      </c>
    </row>
    <row r="392" spans="1:16" x14ac:dyDescent="0.25">
      <c r="A392" s="22">
        <v>82108</v>
      </c>
      <c r="B392" s="27" t="s">
        <v>1007</v>
      </c>
      <c r="C392" s="24">
        <v>13582853</v>
      </c>
      <c r="D392" s="24" t="s">
        <v>388</v>
      </c>
      <c r="E392" s="184">
        <v>2100683</v>
      </c>
      <c r="F392" s="184">
        <v>420136.60000000003</v>
      </c>
      <c r="G392" s="184">
        <v>1680546.4000000001</v>
      </c>
      <c r="H392" s="184">
        <f>INDEX(Sheet2!E:E,MATCH(Concordance!A392,Sheet2!O:O,0))</f>
        <v>937163.94</v>
      </c>
      <c r="I392" s="184">
        <f>INDEX(Sheet2!F:F,MATCH(Concordance!A392,Sheet2!O:O,0))</f>
        <v>161841.25</v>
      </c>
      <c r="J392" s="184">
        <f>INDEX(Sheet2!H:H,MATCH(A392,Sheet2!O:O,0))</f>
        <v>1099005.19</v>
      </c>
      <c r="K392" s="184">
        <f>INDEX(Sheet2!I:I,MATCH(A392,Sheet2!O:O,0))</f>
        <v>0</v>
      </c>
      <c r="L392" s="184">
        <f>INDEX(Sheet2!J:J,MATCH(A392,Sheet2!O:O,0))</f>
        <v>75264.47</v>
      </c>
      <c r="M392" s="184">
        <f>INDEX(Sheet2!L:L,MATCH(A392,Sheet2!O:O,0))</f>
        <v>75264.47</v>
      </c>
      <c r="O392" s="184">
        <f>INDEX(Sheet3!E:E,MATCH(Concordance!A392,Sheet3!I:I,0))</f>
        <v>933770</v>
      </c>
      <c r="P392" s="184">
        <f>INDEX(Sheet3!H:H,MATCH(A392,Sheet3!I:I,0))</f>
        <v>933770</v>
      </c>
    </row>
    <row r="393" spans="1:16" x14ac:dyDescent="0.25">
      <c r="A393" s="22">
        <v>83001</v>
      </c>
      <c r="B393" s="27" t="s">
        <v>72</v>
      </c>
      <c r="C393" s="24">
        <v>193010097</v>
      </c>
      <c r="D393" s="24" t="s">
        <v>465</v>
      </c>
      <c r="E393" s="184">
        <v>427548</v>
      </c>
      <c r="F393" s="184">
        <v>85509.6</v>
      </c>
      <c r="G393" s="184">
        <v>342038.4</v>
      </c>
      <c r="H393" s="184">
        <f>INDEX(Sheet2!E:E,MATCH(Concordance!A393,Sheet2!O:O,0))</f>
        <v>342038.4</v>
      </c>
      <c r="I393" s="184">
        <f>INDEX(Sheet2!F:F,MATCH(Concordance!A393,Sheet2!O:O,0))</f>
        <v>0</v>
      </c>
      <c r="J393" s="184">
        <f>INDEX(Sheet2!H:H,MATCH(A393,Sheet2!O:O,0))</f>
        <v>342038.4</v>
      </c>
      <c r="K393" s="184">
        <f>INDEX(Sheet2!I:I,MATCH(A393,Sheet2!O:O,0))</f>
        <v>85509.6</v>
      </c>
      <c r="L393" s="184">
        <f>INDEX(Sheet2!J:J,MATCH(A393,Sheet2!O:O,0))</f>
        <v>0</v>
      </c>
      <c r="M393" s="184">
        <f>INDEX(Sheet2!L:L,MATCH(A393,Sheet2!O:O,0))</f>
        <v>85509.6</v>
      </c>
      <c r="O393" s="184">
        <f>INDEX(Sheet3!E:E,MATCH(Concordance!A393,Sheet3!I:I,0))</f>
        <v>190049</v>
      </c>
      <c r="P393" s="184">
        <f>INDEX(Sheet3!H:H,MATCH(A393,Sheet3!I:I,0))</f>
        <v>190025</v>
      </c>
    </row>
    <row r="394" spans="1:16" x14ac:dyDescent="0.25">
      <c r="A394" s="22">
        <v>83002</v>
      </c>
      <c r="B394" s="27" t="s">
        <v>1008</v>
      </c>
      <c r="C394" s="24">
        <v>53129581</v>
      </c>
      <c r="D394" s="24" t="s">
        <v>647</v>
      </c>
      <c r="E394" s="184">
        <v>328895</v>
      </c>
      <c r="F394" s="184">
        <v>65779</v>
      </c>
      <c r="G394" s="184">
        <v>263116</v>
      </c>
      <c r="H394" s="184">
        <f>INDEX(Sheet2!E:E,MATCH(Concordance!A394,Sheet2!O:O,0))</f>
        <v>243445</v>
      </c>
      <c r="I394" s="184">
        <f>INDEX(Sheet2!F:F,MATCH(Concordance!A394,Sheet2!O:O,0))</f>
        <v>0</v>
      </c>
      <c r="J394" s="184">
        <f>INDEX(Sheet2!H:H,MATCH(A394,Sheet2!O:O,0))</f>
        <v>243445</v>
      </c>
      <c r="K394" s="184">
        <f>INDEX(Sheet2!I:I,MATCH(A394,Sheet2!O:O,0))</f>
        <v>85450</v>
      </c>
      <c r="L394" s="184">
        <f>INDEX(Sheet2!J:J,MATCH(A394,Sheet2!O:O,0))</f>
        <v>0</v>
      </c>
      <c r="M394" s="184">
        <f>INDEX(Sheet2!L:L,MATCH(A394,Sheet2!O:O,0))</f>
        <v>85450</v>
      </c>
      <c r="O394" s="184">
        <f>INDEX(Sheet3!E:E,MATCH(Concordance!A394,Sheet3!I:I,0))</f>
        <v>146196</v>
      </c>
      <c r="P394" s="184">
        <f>INDEX(Sheet3!H:H,MATCH(A394,Sheet3!I:I,0))</f>
        <v>146196</v>
      </c>
    </row>
    <row r="395" spans="1:16" x14ac:dyDescent="0.25">
      <c r="A395" s="22">
        <v>83003</v>
      </c>
      <c r="B395" s="27" t="s">
        <v>1009</v>
      </c>
      <c r="C395" s="24">
        <v>10666428</v>
      </c>
      <c r="D395" s="24" t="s">
        <v>508</v>
      </c>
      <c r="E395" s="184">
        <v>2173544</v>
      </c>
      <c r="F395" s="184">
        <v>434708.80000000005</v>
      </c>
      <c r="G395" s="184">
        <v>1738835.2000000002</v>
      </c>
      <c r="H395" s="184">
        <f>INDEX(Sheet2!E:E,MATCH(Concordance!A395,Sheet2!O:O,0))</f>
        <v>0</v>
      </c>
      <c r="I395" s="184">
        <f>INDEX(Sheet2!F:F,MATCH(Concordance!A395,Sheet2!O:O,0))</f>
        <v>1341660.6000000001</v>
      </c>
      <c r="J395" s="184">
        <f>INDEX(Sheet2!H:H,MATCH(A395,Sheet2!O:O,0))</f>
        <v>1341660.6000000001</v>
      </c>
      <c r="K395" s="184">
        <f>INDEX(Sheet2!I:I,MATCH(A395,Sheet2!O:O,0))</f>
        <v>0</v>
      </c>
      <c r="L395" s="184">
        <f>INDEX(Sheet2!J:J,MATCH(A395,Sheet2!O:O,0))</f>
        <v>403778.59</v>
      </c>
      <c r="M395" s="184">
        <f>INDEX(Sheet2!L:L,MATCH(A395,Sheet2!O:O,0))</f>
        <v>403778.59</v>
      </c>
      <c r="O395" s="184">
        <f>INDEX(Sheet3!E:E,MATCH(Concordance!A395,Sheet3!I:I,0))</f>
        <v>966157</v>
      </c>
      <c r="P395" s="184">
        <f>INDEX(Sheet3!H:H,MATCH(A395,Sheet3!I:I,0))</f>
        <v>966157</v>
      </c>
    </row>
    <row r="396" spans="1:16" x14ac:dyDescent="0.25">
      <c r="A396" s="22">
        <v>83005</v>
      </c>
      <c r="B396" s="27" t="s">
        <v>1010</v>
      </c>
      <c r="C396" s="24">
        <v>96741269</v>
      </c>
      <c r="D396" s="24" t="s">
        <v>494</v>
      </c>
      <c r="E396" s="184">
        <v>6643331</v>
      </c>
      <c r="F396" s="184">
        <v>1328666.2000000002</v>
      </c>
      <c r="G396" s="184">
        <v>5314664.8000000007</v>
      </c>
      <c r="H396" s="184">
        <f>INDEX(Sheet2!E:E,MATCH(Concordance!A396,Sheet2!O:O,0))</f>
        <v>2962179.25</v>
      </c>
      <c r="I396" s="184">
        <f>INDEX(Sheet2!F:F,MATCH(Concordance!A396,Sheet2!O:O,0))</f>
        <v>12793.1</v>
      </c>
      <c r="J396" s="184">
        <f>INDEX(Sheet2!H:H,MATCH(A396,Sheet2!O:O,0))</f>
        <v>2974972.35</v>
      </c>
      <c r="K396" s="184">
        <f>INDEX(Sheet2!I:I,MATCH(A396,Sheet2!O:O,0))</f>
        <v>3668358.65</v>
      </c>
      <c r="L396" s="184">
        <f>INDEX(Sheet2!J:J,MATCH(A396,Sheet2!O:O,0))</f>
        <v>0</v>
      </c>
      <c r="M396" s="184">
        <f>INDEX(Sheet2!L:L,MATCH(A396,Sheet2!O:O,0))</f>
        <v>3668358.65</v>
      </c>
      <c r="O396" s="184">
        <f>INDEX(Sheet3!E:E,MATCH(Concordance!A396,Sheet3!I:I,0))</f>
        <v>2953013</v>
      </c>
      <c r="P396" s="184">
        <f>INDEX(Sheet3!H:H,MATCH(A396,Sheet3!I:I,0))</f>
        <v>2953013</v>
      </c>
    </row>
    <row r="397" spans="1:16" x14ac:dyDescent="0.25">
      <c r="A397" s="22">
        <v>84001</v>
      </c>
      <c r="B397" s="27" t="s">
        <v>1011</v>
      </c>
      <c r="C397" s="24">
        <v>82139544</v>
      </c>
      <c r="D397" s="24" t="s">
        <v>147</v>
      </c>
      <c r="E397" s="184">
        <v>4570483</v>
      </c>
      <c r="F397" s="184">
        <v>914096.60000000009</v>
      </c>
      <c r="G397" s="184">
        <v>3656386.4000000004</v>
      </c>
      <c r="H397" s="184">
        <f>INDEX(Sheet2!E:E,MATCH(Concordance!A397,Sheet2!O:O,0))</f>
        <v>379694.66</v>
      </c>
      <c r="I397" s="184">
        <f>INDEX(Sheet2!F:F,MATCH(Concordance!A397,Sheet2!O:O,0))</f>
        <v>1176191.6100000001</v>
      </c>
      <c r="J397" s="184">
        <f>INDEX(Sheet2!H:H,MATCH(A397,Sheet2!O:O,0))</f>
        <v>1555886.27</v>
      </c>
      <c r="K397" s="184">
        <f>INDEX(Sheet2!I:I,MATCH(A397,Sheet2!O:O,0))</f>
        <v>286722.51</v>
      </c>
      <c r="L397" s="184">
        <f>INDEX(Sheet2!J:J,MATCH(A397,Sheet2!O:O,0))</f>
        <v>449897.98</v>
      </c>
      <c r="M397" s="184">
        <f>INDEX(Sheet2!L:L,MATCH(A397,Sheet2!O:O,0))</f>
        <v>736620.49</v>
      </c>
      <c r="O397" s="184">
        <f>INDEX(Sheet3!E:E,MATCH(Concordance!A397,Sheet3!I:I,0))</f>
        <v>2031616</v>
      </c>
      <c r="P397" s="184">
        <f>INDEX(Sheet3!H:H,MATCH(A397,Sheet3!I:I,0))</f>
        <v>2031616</v>
      </c>
    </row>
    <row r="398" spans="1:16" x14ac:dyDescent="0.25">
      <c r="A398" s="22">
        <v>84002</v>
      </c>
      <c r="B398" s="27" t="s">
        <v>1012</v>
      </c>
      <c r="C398" s="24">
        <v>53160537</v>
      </c>
      <c r="D398" s="24" t="s">
        <v>246</v>
      </c>
      <c r="E398" s="184">
        <v>1468338</v>
      </c>
      <c r="F398" s="184">
        <v>293667.60000000003</v>
      </c>
      <c r="G398" s="184">
        <v>1174670.4000000001</v>
      </c>
      <c r="H398" s="184">
        <f>INDEX(Sheet2!E:E,MATCH(Concordance!A398,Sheet2!O:O,0))</f>
        <v>736299.62</v>
      </c>
      <c r="I398" s="184">
        <f>INDEX(Sheet2!F:F,MATCH(Concordance!A398,Sheet2!O:O,0))</f>
        <v>438370.78</v>
      </c>
      <c r="J398" s="184">
        <f>INDEX(Sheet2!H:H,MATCH(A398,Sheet2!O:O,0))</f>
        <v>1174670.3999999999</v>
      </c>
      <c r="K398" s="184">
        <f>INDEX(Sheet2!I:I,MATCH(A398,Sheet2!O:O,0))</f>
        <v>152951.53</v>
      </c>
      <c r="L398" s="184">
        <f>INDEX(Sheet2!J:J,MATCH(A398,Sheet2!O:O,0))</f>
        <v>140716.07</v>
      </c>
      <c r="M398" s="184">
        <f>INDEX(Sheet2!L:L,MATCH(A398,Sheet2!O:O,0))</f>
        <v>293667.59999999998</v>
      </c>
      <c r="O398" s="184">
        <f>INDEX(Sheet3!E:E,MATCH(Concordance!A398,Sheet3!I:I,0))</f>
        <v>652688</v>
      </c>
      <c r="P398" s="184">
        <f>INDEX(Sheet3!H:H,MATCH(A398,Sheet3!I:I,0))</f>
        <v>652688</v>
      </c>
    </row>
    <row r="399" spans="1:16" x14ac:dyDescent="0.25">
      <c r="A399" s="22">
        <v>84003</v>
      </c>
      <c r="B399" s="27" t="s">
        <v>1013</v>
      </c>
      <c r="C399" s="24">
        <v>91346577</v>
      </c>
      <c r="D399" s="24" t="s">
        <v>289</v>
      </c>
      <c r="E399" s="184">
        <v>832716</v>
      </c>
      <c r="F399" s="184">
        <v>166543.20000000001</v>
      </c>
      <c r="G399" s="184">
        <v>666172.80000000005</v>
      </c>
      <c r="H399" s="184">
        <f>INDEX(Sheet2!E:E,MATCH(Concordance!A399,Sheet2!O:O,0))</f>
        <v>666105.93000000005</v>
      </c>
      <c r="I399" s="184">
        <f>INDEX(Sheet2!F:F,MATCH(Concordance!A399,Sheet2!O:O,0))</f>
        <v>0</v>
      </c>
      <c r="J399" s="184">
        <f>INDEX(Sheet2!H:H,MATCH(A399,Sheet2!O:O,0))</f>
        <v>666105.93000000005</v>
      </c>
      <c r="K399" s="184">
        <f>INDEX(Sheet2!I:I,MATCH(A399,Sheet2!O:O,0))</f>
        <v>70086.720000000001</v>
      </c>
      <c r="L399" s="184">
        <f>INDEX(Sheet2!J:J,MATCH(A399,Sheet2!O:O,0))</f>
        <v>65474.85</v>
      </c>
      <c r="M399" s="184">
        <f>INDEX(Sheet2!L:L,MATCH(A399,Sheet2!O:O,0))</f>
        <v>135561.57</v>
      </c>
      <c r="O399" s="184">
        <f>INDEX(Sheet3!E:E,MATCH(Concordance!A399,Sheet3!I:I,0))</f>
        <v>370149</v>
      </c>
      <c r="P399" s="184">
        <f>INDEX(Sheet3!H:H,MATCH(A399,Sheet3!I:I,0))</f>
        <v>370149</v>
      </c>
    </row>
    <row r="400" spans="1:16" x14ac:dyDescent="0.25">
      <c r="A400" s="22">
        <v>84004</v>
      </c>
      <c r="B400" s="27" t="s">
        <v>1014</v>
      </c>
      <c r="C400" s="24">
        <v>53371662</v>
      </c>
      <c r="D400" s="24" t="s">
        <v>318</v>
      </c>
      <c r="E400" s="184">
        <v>1950770</v>
      </c>
      <c r="F400" s="184">
        <v>390154</v>
      </c>
      <c r="G400" s="184">
        <v>1560616</v>
      </c>
      <c r="H400" s="184">
        <f>INDEX(Sheet2!E:E,MATCH(Concordance!A400,Sheet2!O:O,0))</f>
        <v>0</v>
      </c>
      <c r="I400" s="184">
        <f>INDEX(Sheet2!F:F,MATCH(Concordance!A400,Sheet2!O:O,0))</f>
        <v>11493.59</v>
      </c>
      <c r="J400" s="184">
        <f>INDEX(Sheet2!H:H,MATCH(A400,Sheet2!O:O,0))</f>
        <v>11493.59</v>
      </c>
      <c r="K400" s="184">
        <f>INDEX(Sheet2!I:I,MATCH(A400,Sheet2!O:O,0))</f>
        <v>0</v>
      </c>
      <c r="L400" s="184">
        <f>INDEX(Sheet2!J:J,MATCH(A400,Sheet2!O:O,0))</f>
        <v>369068.2</v>
      </c>
      <c r="M400" s="184">
        <f>INDEX(Sheet2!L:L,MATCH(A400,Sheet2!O:O,0))</f>
        <v>369068.2</v>
      </c>
      <c r="O400" s="184">
        <f>INDEX(Sheet3!E:E,MATCH(Concordance!A400,Sheet3!I:I,0))</f>
        <v>867133</v>
      </c>
      <c r="P400" s="184">
        <f>INDEX(Sheet3!H:H,MATCH(A400,Sheet3!I:I,0))</f>
        <v>867133</v>
      </c>
    </row>
    <row r="401" spans="1:16" x14ac:dyDescent="0.25">
      <c r="A401" s="22">
        <v>84005</v>
      </c>
      <c r="B401" s="27" t="s">
        <v>1015</v>
      </c>
      <c r="C401" s="24">
        <v>53419206</v>
      </c>
      <c r="D401" s="24" t="s">
        <v>402</v>
      </c>
      <c r="E401" s="184">
        <v>1150504</v>
      </c>
      <c r="F401" s="184">
        <v>230100.80000000002</v>
      </c>
      <c r="G401" s="184">
        <v>920403.20000000007</v>
      </c>
      <c r="H401" s="184">
        <f>INDEX(Sheet2!E:E,MATCH(Concordance!A401,Sheet2!O:O,0))</f>
        <v>0</v>
      </c>
      <c r="I401" s="184">
        <f>INDEX(Sheet2!F:F,MATCH(Concordance!A401,Sheet2!O:O,0))</f>
        <v>511724.04</v>
      </c>
      <c r="J401" s="184">
        <f>INDEX(Sheet2!H:H,MATCH(A401,Sheet2!O:O,0))</f>
        <v>511724.04</v>
      </c>
      <c r="K401" s="184">
        <f>INDEX(Sheet2!I:I,MATCH(A401,Sheet2!O:O,0))</f>
        <v>180483.03</v>
      </c>
      <c r="L401" s="184">
        <f>INDEX(Sheet2!J:J,MATCH(A401,Sheet2!O:O,0))</f>
        <v>250000</v>
      </c>
      <c r="M401" s="184">
        <f>INDEX(Sheet2!L:L,MATCH(A401,Sheet2!O:O,0))</f>
        <v>430483.03</v>
      </c>
      <c r="O401" s="184">
        <f>INDEX(Sheet3!E:E,MATCH(Concordance!A401,Sheet3!I:I,0))</f>
        <v>511408</v>
      </c>
      <c r="P401" s="184">
        <f>INDEX(Sheet3!H:H,MATCH(A401,Sheet3!I:I,0))</f>
        <v>511408</v>
      </c>
    </row>
    <row r="402" spans="1:16" x14ac:dyDescent="0.25">
      <c r="A402" s="22">
        <v>84006</v>
      </c>
      <c r="B402" s="27" t="s">
        <v>1016</v>
      </c>
      <c r="C402" s="24">
        <v>178467148</v>
      </c>
      <c r="D402" s="24" t="s">
        <v>509</v>
      </c>
      <c r="E402" s="184">
        <v>3102357</v>
      </c>
      <c r="F402" s="184">
        <v>620471.4</v>
      </c>
      <c r="G402" s="184">
        <v>2481885.6</v>
      </c>
      <c r="H402" s="184">
        <f>INDEX(Sheet2!E:E,MATCH(Concordance!A402,Sheet2!O:O,0))</f>
        <v>1670518.9</v>
      </c>
      <c r="I402" s="184">
        <f>INDEX(Sheet2!F:F,MATCH(Concordance!A402,Sheet2!O:O,0))</f>
        <v>776934.47</v>
      </c>
      <c r="J402" s="184">
        <f>INDEX(Sheet2!H:H,MATCH(A402,Sheet2!O:O,0))</f>
        <v>2447453.37</v>
      </c>
      <c r="K402" s="184">
        <f>INDEX(Sheet2!I:I,MATCH(A402,Sheet2!O:O,0))</f>
        <v>23043</v>
      </c>
      <c r="L402" s="184">
        <f>INDEX(Sheet2!J:J,MATCH(A402,Sheet2!O:O,0))</f>
        <v>281593.44</v>
      </c>
      <c r="M402" s="184">
        <f>INDEX(Sheet2!L:L,MATCH(A402,Sheet2!O:O,0))</f>
        <v>304636.44</v>
      </c>
      <c r="O402" s="184">
        <f>INDEX(Sheet3!E:E,MATCH(Concordance!A402,Sheet3!I:I,0))</f>
        <v>1379022</v>
      </c>
      <c r="P402" s="184">
        <f>INDEX(Sheet3!H:H,MATCH(A402,Sheet3!I:I,0))</f>
        <v>1379022</v>
      </c>
    </row>
    <row r="403" spans="1:16" x14ac:dyDescent="0.25">
      <c r="A403" s="22">
        <v>85043</v>
      </c>
      <c r="B403" s="27" t="s">
        <v>98</v>
      </c>
      <c r="C403" s="24">
        <v>53877627</v>
      </c>
      <c r="D403" s="24" t="s">
        <v>609</v>
      </c>
      <c r="E403" s="184">
        <v>135099</v>
      </c>
      <c r="F403" s="184">
        <v>27019.800000000003</v>
      </c>
      <c r="G403" s="184">
        <v>108079.20000000001</v>
      </c>
      <c r="H403" s="184">
        <f>INDEX(Sheet2!E:E,MATCH(Concordance!A403,Sheet2!O:O,0))</f>
        <v>108079.2</v>
      </c>
      <c r="I403" s="184">
        <f>INDEX(Sheet2!F:F,MATCH(Concordance!A403,Sheet2!O:O,0))</f>
        <v>0</v>
      </c>
      <c r="J403" s="184">
        <f>INDEX(Sheet2!H:H,MATCH(A403,Sheet2!O:O,0))</f>
        <v>108079.2</v>
      </c>
      <c r="K403" s="184">
        <f>INDEX(Sheet2!I:I,MATCH(A403,Sheet2!O:O,0))</f>
        <v>27019.8</v>
      </c>
      <c r="L403" s="184">
        <f>INDEX(Sheet2!J:J,MATCH(A403,Sheet2!O:O,0))</f>
        <v>0</v>
      </c>
      <c r="M403" s="184">
        <f>INDEX(Sheet2!L:L,MATCH(A403,Sheet2!O:O,0))</f>
        <v>27019.8</v>
      </c>
      <c r="O403" s="184">
        <f>INDEX(Sheet3!E:E,MATCH(Concordance!A403,Sheet3!I:I,0))</f>
        <v>60053</v>
      </c>
      <c r="P403" s="184">
        <f>INDEX(Sheet3!H:H,MATCH(A403,Sheet3!I:I,0))</f>
        <v>60053</v>
      </c>
    </row>
    <row r="404" spans="1:16" x14ac:dyDescent="0.25">
      <c r="A404" s="22">
        <v>85044</v>
      </c>
      <c r="B404" s="27" t="s">
        <v>1017</v>
      </c>
      <c r="C404" s="24">
        <v>53852570</v>
      </c>
      <c r="D404" s="24" t="s">
        <v>531</v>
      </c>
      <c r="E404" s="184">
        <v>1084945</v>
      </c>
      <c r="F404" s="184">
        <v>216989</v>
      </c>
      <c r="G404" s="184">
        <v>867956</v>
      </c>
      <c r="H404" s="184">
        <f>INDEX(Sheet2!E:E,MATCH(Concordance!A404,Sheet2!O:O,0))</f>
        <v>141727.17000000001</v>
      </c>
      <c r="I404" s="184">
        <f>INDEX(Sheet2!F:F,MATCH(Concordance!A404,Sheet2!O:O,0))</f>
        <v>472361.45999999996</v>
      </c>
      <c r="J404" s="184">
        <f>INDEX(Sheet2!H:H,MATCH(A404,Sheet2!O:O,0))</f>
        <v>614088.63</v>
      </c>
      <c r="K404" s="184">
        <f>INDEX(Sheet2!I:I,MATCH(A404,Sheet2!O:O,0))</f>
        <v>101856.57</v>
      </c>
      <c r="L404" s="184">
        <f>INDEX(Sheet2!J:J,MATCH(A404,Sheet2!O:O,0))</f>
        <v>115132.43</v>
      </c>
      <c r="M404" s="184">
        <f>INDEX(Sheet2!L:L,MATCH(A404,Sheet2!O:O,0))</f>
        <v>216989</v>
      </c>
      <c r="O404" s="184">
        <f>INDEX(Sheet3!E:E,MATCH(Concordance!A404,Sheet3!I:I,0))</f>
        <v>482267</v>
      </c>
      <c r="P404" s="184">
        <f>INDEX(Sheet3!H:H,MATCH(A404,Sheet3!I:I,0))</f>
        <v>482207</v>
      </c>
    </row>
    <row r="405" spans="1:16" x14ac:dyDescent="0.25">
      <c r="A405" s="22">
        <v>85045</v>
      </c>
      <c r="B405" s="27" t="s">
        <v>1018</v>
      </c>
      <c r="C405" s="24">
        <v>80016967</v>
      </c>
      <c r="D405" s="24" t="s">
        <v>363</v>
      </c>
      <c r="E405" s="184">
        <v>1203580</v>
      </c>
      <c r="F405" s="184">
        <v>240716</v>
      </c>
      <c r="G405" s="184">
        <v>962864</v>
      </c>
      <c r="H405" s="184">
        <f>INDEX(Sheet2!E:E,MATCH(Concordance!A405,Sheet2!O:O,0))</f>
        <v>39204.42</v>
      </c>
      <c r="I405" s="184">
        <f>INDEX(Sheet2!F:F,MATCH(Concordance!A405,Sheet2!O:O,0))</f>
        <v>760000</v>
      </c>
      <c r="J405" s="184">
        <f>INDEX(Sheet2!H:H,MATCH(A405,Sheet2!O:O,0))</f>
        <v>799204.42</v>
      </c>
      <c r="K405" s="184">
        <f>INDEX(Sheet2!I:I,MATCH(A405,Sheet2!O:O,0))</f>
        <v>0</v>
      </c>
      <c r="L405" s="184">
        <f>INDEX(Sheet2!J:J,MATCH(A405,Sheet2!O:O,0))</f>
        <v>43839.26</v>
      </c>
      <c r="M405" s="184">
        <f>INDEX(Sheet2!L:L,MATCH(A405,Sheet2!O:O,0))</f>
        <v>43839.26</v>
      </c>
      <c r="O405" s="184">
        <f>INDEX(Sheet3!E:E,MATCH(Concordance!A405,Sheet3!I:I,0))</f>
        <v>535001</v>
      </c>
      <c r="P405" s="184">
        <f>INDEX(Sheet3!H:H,MATCH(A405,Sheet3!I:I,0))</f>
        <v>535001</v>
      </c>
    </row>
    <row r="406" spans="1:16" x14ac:dyDescent="0.25">
      <c r="A406" s="22">
        <v>85046</v>
      </c>
      <c r="B406" s="27" t="s">
        <v>1019</v>
      </c>
      <c r="C406" s="24">
        <v>97938187</v>
      </c>
      <c r="D406" s="24" t="s">
        <v>638</v>
      </c>
      <c r="E406" s="184">
        <v>5902738</v>
      </c>
      <c r="F406" s="184">
        <v>1180547.6000000001</v>
      </c>
      <c r="G406" s="184">
        <v>4722190.4000000004</v>
      </c>
      <c r="H406" s="184">
        <f>INDEX(Sheet2!E:E,MATCH(Concordance!A406,Sheet2!O:O,0))</f>
        <v>1967579.33</v>
      </c>
      <c r="I406" s="184">
        <f>INDEX(Sheet2!F:F,MATCH(Concordance!A406,Sheet2!O:O,0))</f>
        <v>1151370.08</v>
      </c>
      <c r="J406" s="184">
        <f>INDEX(Sheet2!H:H,MATCH(A406,Sheet2!O:O,0))</f>
        <v>3118949.41</v>
      </c>
      <c r="K406" s="184">
        <f>INDEX(Sheet2!I:I,MATCH(A406,Sheet2!O:O,0))</f>
        <v>0</v>
      </c>
      <c r="L406" s="184">
        <f>INDEX(Sheet2!J:J,MATCH(A406,Sheet2!O:O,0))</f>
        <v>816209.25</v>
      </c>
      <c r="M406" s="184">
        <f>INDEX(Sheet2!L:L,MATCH(A406,Sheet2!O:O,0))</f>
        <v>816209.25</v>
      </c>
      <c r="O406" s="184">
        <f>INDEX(Sheet3!E:E,MATCH(Concordance!A406,Sheet3!I:I,0))</f>
        <v>2623814</v>
      </c>
      <c r="P406" s="184">
        <f>INDEX(Sheet3!H:H,MATCH(A406,Sheet3!I:I,0))</f>
        <v>2623492</v>
      </c>
    </row>
    <row r="407" spans="1:16" x14ac:dyDescent="0.25">
      <c r="A407" s="22">
        <v>85048</v>
      </c>
      <c r="B407" s="27" t="s">
        <v>1020</v>
      </c>
      <c r="C407" s="24">
        <v>83030171</v>
      </c>
      <c r="D407" s="24" t="s">
        <v>227</v>
      </c>
      <c r="E407" s="184">
        <v>2668301</v>
      </c>
      <c r="F407" s="184">
        <v>533660.20000000007</v>
      </c>
      <c r="G407" s="184">
        <v>2134640.8000000003</v>
      </c>
      <c r="H407" s="184">
        <f>INDEX(Sheet2!E:E,MATCH(Concordance!A407,Sheet2!O:O,0))</f>
        <v>470.45</v>
      </c>
      <c r="I407" s="184">
        <f>INDEX(Sheet2!F:F,MATCH(Concordance!A407,Sheet2!O:O,0))</f>
        <v>1006952.53</v>
      </c>
      <c r="J407" s="184">
        <f>INDEX(Sheet2!H:H,MATCH(A407,Sheet2!O:O,0))</f>
        <v>1007422.98</v>
      </c>
      <c r="K407" s="184">
        <f>INDEX(Sheet2!I:I,MATCH(A407,Sheet2!O:O,0))</f>
        <v>41333.480000000003</v>
      </c>
      <c r="L407" s="184">
        <f>INDEX(Sheet2!J:J,MATCH(A407,Sheet2!O:O,0))</f>
        <v>290732.27</v>
      </c>
      <c r="M407" s="184">
        <f>INDEX(Sheet2!L:L,MATCH(A407,Sheet2!O:O,0))</f>
        <v>332065.75</v>
      </c>
      <c r="O407" s="184">
        <f>INDEX(Sheet3!E:E,MATCH(Concordance!A407,Sheet3!I:I,0))</f>
        <v>1186081</v>
      </c>
      <c r="P407" s="184">
        <f>INDEX(Sheet3!H:H,MATCH(A407,Sheet3!I:I,0))</f>
        <v>1186081</v>
      </c>
    </row>
    <row r="408" spans="1:16" x14ac:dyDescent="0.25">
      <c r="A408" s="22">
        <v>85049</v>
      </c>
      <c r="B408" s="27" t="s">
        <v>1021</v>
      </c>
      <c r="C408" s="24">
        <v>184207538</v>
      </c>
      <c r="D408" s="24" t="s">
        <v>214</v>
      </c>
      <c r="E408" s="184">
        <v>1481866</v>
      </c>
      <c r="F408" s="184">
        <v>296373.2</v>
      </c>
      <c r="G408" s="184">
        <v>1185492.8</v>
      </c>
      <c r="H408" s="184">
        <f>INDEX(Sheet2!E:E,MATCH(Concordance!A408,Sheet2!O:O,0))</f>
        <v>1181866</v>
      </c>
      <c r="I408" s="184">
        <f>INDEX(Sheet2!F:F,MATCH(Concordance!A408,Sheet2!O:O,0))</f>
        <v>3626.8</v>
      </c>
      <c r="J408" s="184">
        <f>INDEX(Sheet2!H:H,MATCH(A408,Sheet2!O:O,0))</f>
        <v>1185492.8</v>
      </c>
      <c r="K408" s="184">
        <f>INDEX(Sheet2!I:I,MATCH(A408,Sheet2!O:O,0))</f>
        <v>296042.18</v>
      </c>
      <c r="L408" s="184">
        <f>INDEX(Sheet2!J:J,MATCH(A408,Sheet2!O:O,0))</f>
        <v>331.02</v>
      </c>
      <c r="M408" s="184">
        <f>INDEX(Sheet2!L:L,MATCH(A408,Sheet2!O:O,0))</f>
        <v>296373.2</v>
      </c>
      <c r="O408" s="184">
        <f>INDEX(Sheet3!E:E,MATCH(Concordance!A408,Sheet3!I:I,0))</f>
        <v>658701</v>
      </c>
      <c r="P408" s="184">
        <f>INDEX(Sheet3!H:H,MATCH(A408,Sheet3!I:I,0))</f>
        <v>658701</v>
      </c>
    </row>
    <row r="409" spans="1:16" x14ac:dyDescent="0.25">
      <c r="A409" s="22">
        <v>86100</v>
      </c>
      <c r="B409" s="27" t="s">
        <v>1022</v>
      </c>
      <c r="C409" s="24">
        <v>825398142</v>
      </c>
      <c r="D409" s="24" t="s">
        <v>519</v>
      </c>
      <c r="E409" s="184">
        <v>1770699</v>
      </c>
      <c r="F409" s="184">
        <v>354139.80000000005</v>
      </c>
      <c r="G409" s="184">
        <v>1416559.2000000002</v>
      </c>
      <c r="H409" s="184">
        <f>INDEX(Sheet2!E:E,MATCH(Concordance!A409,Sheet2!O:O,0))</f>
        <v>1406463.82</v>
      </c>
      <c r="I409" s="184">
        <f>INDEX(Sheet2!F:F,MATCH(Concordance!A409,Sheet2!O:O,0))</f>
        <v>0</v>
      </c>
      <c r="J409" s="184">
        <f>INDEX(Sheet2!H:H,MATCH(A409,Sheet2!O:O,0))</f>
        <v>1406463.82</v>
      </c>
      <c r="K409" s="184">
        <f>INDEX(Sheet2!I:I,MATCH(A409,Sheet2!O:O,0))</f>
        <v>21017.01</v>
      </c>
      <c r="L409" s="184">
        <f>INDEX(Sheet2!J:J,MATCH(A409,Sheet2!O:O,0))</f>
        <v>231476.49</v>
      </c>
      <c r="M409" s="184">
        <f>INDEX(Sheet2!L:L,MATCH(A409,Sheet2!O:O,0))</f>
        <v>252493.5</v>
      </c>
      <c r="O409" s="184">
        <f>INDEX(Sheet3!E:E,MATCH(Concordance!A409,Sheet3!I:I,0))</f>
        <v>787090</v>
      </c>
      <c r="P409" s="184">
        <f>INDEX(Sheet3!H:H,MATCH(A409,Sheet3!I:I,0))</f>
        <v>787090</v>
      </c>
    </row>
    <row r="410" spans="1:16" x14ac:dyDescent="0.25">
      <c r="A410" s="22">
        <v>87083</v>
      </c>
      <c r="B410" s="27" t="s">
        <v>80</v>
      </c>
      <c r="C410" s="24">
        <v>948802566</v>
      </c>
      <c r="D410" s="24" t="s">
        <v>521</v>
      </c>
      <c r="E410" s="184">
        <v>1126006</v>
      </c>
      <c r="F410" s="184">
        <v>225201.2</v>
      </c>
      <c r="G410" s="184">
        <v>900804.8</v>
      </c>
      <c r="H410" s="184">
        <f>INDEX(Sheet2!E:E,MATCH(Concordance!A410,Sheet2!O:O,0))</f>
        <v>563529.72</v>
      </c>
      <c r="I410" s="184">
        <f>INDEX(Sheet2!F:F,MATCH(Concordance!A410,Sheet2!O:O,0))</f>
        <v>105668.94</v>
      </c>
      <c r="J410" s="184">
        <f>INDEX(Sheet2!H:H,MATCH(A410,Sheet2!O:O,0))</f>
        <v>669198.65999999992</v>
      </c>
      <c r="K410" s="184">
        <f>INDEX(Sheet2!I:I,MATCH(A410,Sheet2!O:O,0))</f>
        <v>191098.07</v>
      </c>
      <c r="L410" s="184">
        <f>INDEX(Sheet2!J:J,MATCH(A410,Sheet2!O:O,0))</f>
        <v>265709.27</v>
      </c>
      <c r="M410" s="184">
        <f>INDEX(Sheet2!L:L,MATCH(A410,Sheet2!O:O,0))</f>
        <v>456807.34</v>
      </c>
      <c r="O410" s="184">
        <f>INDEX(Sheet3!E:E,MATCH(Concordance!A410,Sheet3!I:I,0))</f>
        <v>500518</v>
      </c>
      <c r="P410" s="184">
        <f>INDEX(Sheet3!H:H,MATCH(A410,Sheet3!I:I,0))</f>
        <v>500457</v>
      </c>
    </row>
    <row r="411" spans="1:16" x14ac:dyDescent="0.25">
      <c r="A411" s="22">
        <v>88072</v>
      </c>
      <c r="B411" s="27" t="s">
        <v>1023</v>
      </c>
      <c r="C411" s="24">
        <v>556430734</v>
      </c>
      <c r="D411" s="24" t="s">
        <v>471</v>
      </c>
      <c r="E411" s="184">
        <v>679936</v>
      </c>
      <c r="F411" s="184">
        <v>135987.20000000001</v>
      </c>
      <c r="G411" s="184">
        <v>543948.80000000005</v>
      </c>
      <c r="H411" s="184">
        <f>INDEX(Sheet2!E:E,MATCH(Concordance!A411,Sheet2!O:O,0))</f>
        <v>398043.7</v>
      </c>
      <c r="I411" s="184">
        <f>INDEX(Sheet2!F:F,MATCH(Concordance!A411,Sheet2!O:O,0))</f>
        <v>136323.89000000001</v>
      </c>
      <c r="J411" s="184">
        <f>INDEX(Sheet2!H:H,MATCH(A411,Sheet2!O:O,0))</f>
        <v>534367.59000000008</v>
      </c>
      <c r="K411" s="184">
        <f>INDEX(Sheet2!I:I,MATCH(A411,Sheet2!O:O,0))</f>
        <v>33829.99</v>
      </c>
      <c r="L411" s="184">
        <f>INDEX(Sheet2!J:J,MATCH(A411,Sheet2!O:O,0))</f>
        <v>70695.600000000006</v>
      </c>
      <c r="M411" s="184">
        <f>INDEX(Sheet2!L:L,MATCH(A411,Sheet2!O:O,0))</f>
        <v>104525.59</v>
      </c>
      <c r="O411" s="184">
        <f>INDEX(Sheet3!E:E,MATCH(Concordance!A411,Sheet3!I:I,0))</f>
        <v>302237</v>
      </c>
      <c r="P411" s="184">
        <f>INDEX(Sheet3!H:H,MATCH(A411,Sheet3!I:I,0))</f>
        <v>302200</v>
      </c>
    </row>
    <row r="412" spans="1:16" x14ac:dyDescent="0.25">
      <c r="A412" s="22">
        <v>88073</v>
      </c>
      <c r="B412" s="27" t="s">
        <v>1024</v>
      </c>
      <c r="C412" s="24">
        <v>189349210</v>
      </c>
      <c r="D412" s="24" t="s">
        <v>526</v>
      </c>
      <c r="E412" s="184">
        <v>345071</v>
      </c>
      <c r="F412" s="184">
        <v>69014.2</v>
      </c>
      <c r="G412" s="184">
        <v>276056.8</v>
      </c>
      <c r="H412" s="184">
        <f>INDEX(Sheet2!E:E,MATCH(Concordance!A412,Sheet2!O:O,0))</f>
        <v>276056.8</v>
      </c>
      <c r="I412" s="184">
        <f>INDEX(Sheet2!F:F,MATCH(Concordance!A412,Sheet2!O:O,0))</f>
        <v>0</v>
      </c>
      <c r="J412" s="184">
        <f>INDEX(Sheet2!H:H,MATCH(A412,Sheet2!O:O,0))</f>
        <v>276056.8</v>
      </c>
      <c r="K412" s="184">
        <f>INDEX(Sheet2!I:I,MATCH(A412,Sheet2!O:O,0))</f>
        <v>69014.2</v>
      </c>
      <c r="L412" s="184">
        <f>INDEX(Sheet2!J:J,MATCH(A412,Sheet2!O:O,0))</f>
        <v>0</v>
      </c>
      <c r="M412" s="184">
        <f>INDEX(Sheet2!L:L,MATCH(A412,Sheet2!O:O,0))</f>
        <v>69014.2</v>
      </c>
      <c r="O412" s="184">
        <f>INDEX(Sheet3!E:E,MATCH(Concordance!A412,Sheet3!I:I,0))</f>
        <v>153387</v>
      </c>
      <c r="P412" s="184">
        <f>INDEX(Sheet3!H:H,MATCH(A412,Sheet3!I:I,0))</f>
        <v>153387</v>
      </c>
    </row>
    <row r="413" spans="1:16" x14ac:dyDescent="0.25">
      <c r="A413" s="22">
        <v>88075</v>
      </c>
      <c r="B413" s="27" t="s">
        <v>1025</v>
      </c>
      <c r="C413" s="24">
        <v>159601699</v>
      </c>
      <c r="D413" s="24" t="s">
        <v>306</v>
      </c>
      <c r="E413" s="184">
        <v>459696</v>
      </c>
      <c r="F413" s="184">
        <v>91939.200000000012</v>
      </c>
      <c r="G413" s="184">
        <v>367756.80000000005</v>
      </c>
      <c r="H413" s="184">
        <f>INDEX(Sheet2!E:E,MATCH(Concordance!A413,Sheet2!O:O,0))</f>
        <v>367756.79999999999</v>
      </c>
      <c r="I413" s="184">
        <f>INDEX(Sheet2!F:F,MATCH(Concordance!A413,Sheet2!O:O,0))</f>
        <v>0</v>
      </c>
      <c r="J413" s="184">
        <f>INDEX(Sheet2!H:H,MATCH(A413,Sheet2!O:O,0))</f>
        <v>367756.79999999999</v>
      </c>
      <c r="K413" s="184">
        <f>INDEX(Sheet2!I:I,MATCH(A413,Sheet2!O:O,0))</f>
        <v>0</v>
      </c>
      <c r="L413" s="184">
        <f>INDEX(Sheet2!J:J,MATCH(A413,Sheet2!O:O,0))</f>
        <v>91939.200000000012</v>
      </c>
      <c r="M413" s="184">
        <f>INDEX(Sheet2!L:L,MATCH(A413,Sheet2!O:O,0))</f>
        <v>91939.200000000012</v>
      </c>
      <c r="O413" s="184">
        <f>INDEX(Sheet3!E:E,MATCH(Concordance!A413,Sheet3!I:I,0))</f>
        <v>204339</v>
      </c>
      <c r="P413" s="184">
        <f>INDEX(Sheet3!H:H,MATCH(A413,Sheet3!I:I,0))</f>
        <v>204339</v>
      </c>
    </row>
    <row r="414" spans="1:16" x14ac:dyDescent="0.25">
      <c r="A414" s="22">
        <v>88080</v>
      </c>
      <c r="B414" s="27" t="s">
        <v>1026</v>
      </c>
      <c r="C414" s="24">
        <v>9619578</v>
      </c>
      <c r="D414" s="24" t="s">
        <v>649</v>
      </c>
      <c r="E414" s="184">
        <v>1125340</v>
      </c>
      <c r="F414" s="184">
        <v>225068</v>
      </c>
      <c r="G414" s="184">
        <v>900272</v>
      </c>
      <c r="H414" s="184">
        <f>INDEX(Sheet2!E:E,MATCH(Concordance!A414,Sheet2!O:O,0))</f>
        <v>0</v>
      </c>
      <c r="I414" s="184">
        <f>INDEX(Sheet2!F:F,MATCH(Concordance!A414,Sheet2!O:O,0))</f>
        <v>14015</v>
      </c>
      <c r="J414" s="184">
        <f>INDEX(Sheet2!H:H,MATCH(A414,Sheet2!O:O,0))</f>
        <v>14015</v>
      </c>
      <c r="K414" s="184">
        <f>INDEX(Sheet2!I:I,MATCH(A414,Sheet2!O:O,0))</f>
        <v>0</v>
      </c>
      <c r="L414" s="184">
        <f>INDEX(Sheet2!J:J,MATCH(A414,Sheet2!O:O,0))</f>
        <v>9093.77</v>
      </c>
      <c r="M414" s="184">
        <f>INDEX(Sheet2!L:L,MATCH(A414,Sheet2!O:O,0))</f>
        <v>9093.77</v>
      </c>
      <c r="O414" s="184">
        <f>INDEX(Sheet3!E:E,MATCH(Concordance!A414,Sheet3!I:I,0))</f>
        <v>500222</v>
      </c>
      <c r="P414" s="184">
        <f>INDEX(Sheet3!H:H,MATCH(A414,Sheet3!I:I,0))</f>
        <v>499287.24</v>
      </c>
    </row>
    <row r="415" spans="1:16" x14ac:dyDescent="0.25">
      <c r="A415" s="22">
        <v>88081</v>
      </c>
      <c r="B415" s="27" t="s">
        <v>1027</v>
      </c>
      <c r="C415" s="24">
        <v>26927319</v>
      </c>
      <c r="D415" s="24" t="s">
        <v>427</v>
      </c>
      <c r="E415" s="184">
        <v>5931050</v>
      </c>
      <c r="F415" s="184">
        <v>1186210</v>
      </c>
      <c r="G415" s="184">
        <v>4744840</v>
      </c>
      <c r="H415" s="184">
        <f>INDEX(Sheet2!E:E,MATCH(Concordance!A415,Sheet2!O:O,0))</f>
        <v>1977017</v>
      </c>
      <c r="I415" s="184">
        <f>INDEX(Sheet2!F:F,MATCH(Concordance!A415,Sheet2!O:O,0))</f>
        <v>0</v>
      </c>
      <c r="J415" s="184">
        <f>INDEX(Sheet2!H:H,MATCH(A415,Sheet2!O:O,0))</f>
        <v>1977017</v>
      </c>
      <c r="K415" s="184">
        <f>INDEX(Sheet2!I:I,MATCH(A415,Sheet2!O:O,0))</f>
        <v>125327</v>
      </c>
      <c r="L415" s="184">
        <f>INDEX(Sheet2!J:J,MATCH(A415,Sheet2!O:O,0))</f>
        <v>1977017</v>
      </c>
      <c r="M415" s="184">
        <f>INDEX(Sheet2!L:L,MATCH(A415,Sheet2!O:O,0))</f>
        <v>2102344</v>
      </c>
      <c r="O415" s="184">
        <f>INDEX(Sheet3!E:E,MATCH(Concordance!A415,Sheet3!I:I,0))</f>
        <v>2636398</v>
      </c>
      <c r="P415" s="184">
        <f>INDEX(Sheet3!H:H,MATCH(A415,Sheet3!I:I,0))</f>
        <v>2636398</v>
      </c>
    </row>
    <row r="416" spans="1:16" x14ac:dyDescent="0.25">
      <c r="A416" s="22">
        <v>89080</v>
      </c>
      <c r="B416" s="27" t="s">
        <v>1028</v>
      </c>
      <c r="C416" s="24">
        <v>33219718</v>
      </c>
      <c r="D416" s="24" t="s">
        <v>366</v>
      </c>
      <c r="E416" s="184">
        <v>776856</v>
      </c>
      <c r="F416" s="184">
        <v>155371.20000000001</v>
      </c>
      <c r="G416" s="184">
        <v>621484.80000000005</v>
      </c>
      <c r="H416" s="184">
        <f>INDEX(Sheet2!E:E,MATCH(Concordance!A416,Sheet2!O:O,0))</f>
        <v>90000</v>
      </c>
      <c r="I416" s="184">
        <f>INDEX(Sheet2!F:F,MATCH(Concordance!A416,Sheet2!O:O,0))</f>
        <v>0</v>
      </c>
      <c r="J416" s="184">
        <f>INDEX(Sheet2!H:H,MATCH(A416,Sheet2!O:O,0))</f>
        <v>90000</v>
      </c>
      <c r="K416" s="184">
        <f>INDEX(Sheet2!I:I,MATCH(A416,Sheet2!O:O,0))</f>
        <v>0</v>
      </c>
      <c r="L416" s="184">
        <f>INDEX(Sheet2!J:J,MATCH(A416,Sheet2!O:O,0))</f>
        <v>0</v>
      </c>
      <c r="M416" s="184">
        <f>INDEX(Sheet2!L:L,MATCH(A416,Sheet2!O:O,0))</f>
        <v>0</v>
      </c>
      <c r="O416" s="184">
        <f>INDEX(Sheet3!E:E,MATCH(Concordance!A416,Sheet3!I:I,0))</f>
        <v>345319</v>
      </c>
      <c r="P416" s="184">
        <f>INDEX(Sheet3!H:H,MATCH(A416,Sheet3!I:I,0))</f>
        <v>345319</v>
      </c>
    </row>
    <row r="417" spans="1:16" x14ac:dyDescent="0.25">
      <c r="A417" s="22">
        <v>89087</v>
      </c>
      <c r="B417" s="27" t="s">
        <v>1029</v>
      </c>
      <c r="C417" s="24">
        <v>82130741</v>
      </c>
      <c r="D417" s="24" t="s">
        <v>484</v>
      </c>
      <c r="E417" s="184">
        <v>324545</v>
      </c>
      <c r="F417" s="184">
        <v>64909</v>
      </c>
      <c r="G417" s="184">
        <v>259636</v>
      </c>
      <c r="H417" s="184">
        <f>INDEX(Sheet2!E:E,MATCH(Concordance!A417,Sheet2!O:O,0))</f>
        <v>0</v>
      </c>
      <c r="I417" s="184">
        <f>INDEX(Sheet2!F:F,MATCH(Concordance!A417,Sheet2!O:O,0))</f>
        <v>259636</v>
      </c>
      <c r="J417" s="184">
        <f>INDEX(Sheet2!H:H,MATCH(A417,Sheet2!O:O,0))</f>
        <v>259636</v>
      </c>
      <c r="K417" s="184">
        <f>INDEX(Sheet2!I:I,MATCH(A417,Sheet2!O:O,0))</f>
        <v>0</v>
      </c>
      <c r="L417" s="184">
        <f>INDEX(Sheet2!J:J,MATCH(A417,Sheet2!O:O,0))</f>
        <v>64909</v>
      </c>
      <c r="M417" s="184">
        <f>INDEX(Sheet2!L:L,MATCH(A417,Sheet2!O:O,0))</f>
        <v>64909</v>
      </c>
      <c r="O417" s="184">
        <f>INDEX(Sheet3!E:E,MATCH(Concordance!A417,Sheet3!I:I,0))</f>
        <v>144263</v>
      </c>
      <c r="P417" s="184">
        <f>INDEX(Sheet3!H:H,MATCH(A417,Sheet3!I:I,0))</f>
        <v>144263</v>
      </c>
    </row>
    <row r="418" spans="1:16" x14ac:dyDescent="0.25">
      <c r="A418" s="22">
        <v>89088</v>
      </c>
      <c r="B418" s="27" t="s">
        <v>1030</v>
      </c>
      <c r="C418" s="24">
        <v>159601335</v>
      </c>
      <c r="D418" s="24" t="s">
        <v>295</v>
      </c>
      <c r="E418" s="184">
        <v>234070</v>
      </c>
      <c r="F418" s="184">
        <v>46814</v>
      </c>
      <c r="G418" s="184">
        <v>187256</v>
      </c>
      <c r="H418" s="184">
        <f>INDEX(Sheet2!E:E,MATCH(Concordance!A418,Sheet2!O:O,0))</f>
        <v>0</v>
      </c>
      <c r="I418" s="184">
        <f>INDEX(Sheet2!F:F,MATCH(Concordance!A418,Sheet2!O:O,0))</f>
        <v>187256</v>
      </c>
      <c r="J418" s="184">
        <f>INDEX(Sheet2!H:H,MATCH(A418,Sheet2!O:O,0))</f>
        <v>187256</v>
      </c>
      <c r="K418" s="184">
        <f>INDEX(Sheet2!I:I,MATCH(A418,Sheet2!O:O,0))</f>
        <v>0</v>
      </c>
      <c r="L418" s="184">
        <f>INDEX(Sheet2!J:J,MATCH(A418,Sheet2!O:O,0))</f>
        <v>46814</v>
      </c>
      <c r="M418" s="184">
        <f>INDEX(Sheet2!L:L,MATCH(A418,Sheet2!O:O,0))</f>
        <v>46814</v>
      </c>
      <c r="O418" s="184">
        <f>INDEX(Sheet3!E:E,MATCH(Concordance!A418,Sheet3!I:I,0))</f>
        <v>104046</v>
      </c>
      <c r="P418" s="184">
        <f>INDEX(Sheet3!H:H,MATCH(A418,Sheet3!I:I,0))</f>
        <v>104046</v>
      </c>
    </row>
    <row r="419" spans="1:16" x14ac:dyDescent="0.25">
      <c r="A419" s="22">
        <v>89089</v>
      </c>
      <c r="B419" s="27" t="s">
        <v>1031</v>
      </c>
      <c r="C419" s="24">
        <v>34192096</v>
      </c>
      <c r="D419" s="24" t="s">
        <v>532</v>
      </c>
      <c r="E419" s="184">
        <v>1993677</v>
      </c>
      <c r="F419" s="184">
        <v>398735.4</v>
      </c>
      <c r="G419" s="184">
        <v>1594941.6</v>
      </c>
      <c r="H419" s="184">
        <f>INDEX(Sheet2!E:E,MATCH(Concordance!A419,Sheet2!O:O,0))</f>
        <v>1140739.8799999999</v>
      </c>
      <c r="I419" s="184">
        <f>INDEX(Sheet2!F:F,MATCH(Concordance!A419,Sheet2!O:O,0))</f>
        <v>0</v>
      </c>
      <c r="J419" s="184">
        <f>INDEX(Sheet2!H:H,MATCH(A419,Sheet2!O:O,0))</f>
        <v>1140739.8799999999</v>
      </c>
      <c r="K419" s="184">
        <f>INDEX(Sheet2!I:I,MATCH(A419,Sheet2!O:O,0))</f>
        <v>0</v>
      </c>
      <c r="L419" s="184">
        <f>INDEX(Sheet2!J:J,MATCH(A419,Sheet2!O:O,0))</f>
        <v>499190.47</v>
      </c>
      <c r="M419" s="184">
        <f>INDEX(Sheet2!L:L,MATCH(A419,Sheet2!O:O,0))</f>
        <v>499190.47</v>
      </c>
      <c r="O419" s="184">
        <f>INDEX(Sheet3!E:E,MATCH(Concordance!A419,Sheet3!I:I,0))</f>
        <v>886205</v>
      </c>
      <c r="P419" s="184">
        <f>INDEX(Sheet3!H:H,MATCH(A419,Sheet3!I:I,0))</f>
        <v>884907.32</v>
      </c>
    </row>
    <row r="420" spans="1:16" x14ac:dyDescent="0.25">
      <c r="A420" s="22">
        <v>90075</v>
      </c>
      <c r="B420" s="27" t="s">
        <v>1032</v>
      </c>
      <c r="C420" s="24">
        <v>878557487</v>
      </c>
      <c r="D420" s="24" t="s">
        <v>180</v>
      </c>
      <c r="E420" s="184">
        <v>453553</v>
      </c>
      <c r="F420" s="184">
        <v>90710.6</v>
      </c>
      <c r="G420" s="184">
        <v>362842.4</v>
      </c>
      <c r="H420" s="184">
        <f>INDEX(Sheet2!E:E,MATCH(Concordance!A420,Sheet2!O:O,0))</f>
        <v>275364.08</v>
      </c>
      <c r="I420" s="184">
        <f>INDEX(Sheet2!F:F,MATCH(Concordance!A420,Sheet2!O:O,0))</f>
        <v>55986.91</v>
      </c>
      <c r="J420" s="184">
        <f>INDEX(Sheet2!H:H,MATCH(A420,Sheet2!O:O,0))</f>
        <v>331350.99</v>
      </c>
      <c r="K420" s="184">
        <f>INDEX(Sheet2!I:I,MATCH(A420,Sheet2!O:O,0))</f>
        <v>50845.82</v>
      </c>
      <c r="L420" s="184">
        <f>INDEX(Sheet2!J:J,MATCH(A420,Sheet2!O:O,0))</f>
        <v>24029.11</v>
      </c>
      <c r="M420" s="184">
        <f>INDEX(Sheet2!L:L,MATCH(A420,Sheet2!O:O,0))</f>
        <v>74874.929999999993</v>
      </c>
      <c r="O420" s="184">
        <f>INDEX(Sheet3!E:E,MATCH(Concordance!A420,Sheet3!I:I,0))</f>
        <v>201608</v>
      </c>
      <c r="P420" s="184">
        <f>INDEX(Sheet3!H:H,MATCH(A420,Sheet3!I:I,0))</f>
        <v>201608</v>
      </c>
    </row>
    <row r="421" spans="1:16" x14ac:dyDescent="0.25">
      <c r="A421" s="22">
        <v>90076</v>
      </c>
      <c r="B421" s="27" t="s">
        <v>1033</v>
      </c>
      <c r="C421" s="24">
        <v>85910719</v>
      </c>
      <c r="D421" s="24" t="s">
        <v>578</v>
      </c>
      <c r="E421" s="184">
        <v>1506894</v>
      </c>
      <c r="F421" s="184">
        <v>301378.8</v>
      </c>
      <c r="G421" s="184">
        <v>1205515.2</v>
      </c>
      <c r="H421" s="184">
        <f>INDEX(Sheet2!E:E,MATCH(Concordance!A421,Sheet2!O:O,0))</f>
        <v>0</v>
      </c>
      <c r="I421" s="184">
        <f>INDEX(Sheet2!F:F,MATCH(Concordance!A421,Sheet2!O:O,0))</f>
        <v>602909.02</v>
      </c>
      <c r="J421" s="184">
        <f>INDEX(Sheet2!H:H,MATCH(A421,Sheet2!O:O,0))</f>
        <v>602909.02</v>
      </c>
      <c r="K421" s="184">
        <f>INDEX(Sheet2!I:I,MATCH(A421,Sheet2!O:O,0))</f>
        <v>0</v>
      </c>
      <c r="L421" s="184">
        <f>INDEX(Sheet2!J:J,MATCH(A421,Sheet2!O:O,0))</f>
        <v>85542.97</v>
      </c>
      <c r="M421" s="184">
        <f>INDEX(Sheet2!L:L,MATCH(A421,Sheet2!O:O,0))</f>
        <v>85542.97</v>
      </c>
      <c r="O421" s="184">
        <f>INDEX(Sheet3!E:E,MATCH(Concordance!A421,Sheet3!I:I,0))</f>
        <v>669826</v>
      </c>
      <c r="P421" s="184">
        <f>INDEX(Sheet3!H:H,MATCH(A421,Sheet3!I:I,0))</f>
        <v>667048.29</v>
      </c>
    </row>
    <row r="422" spans="1:16" x14ac:dyDescent="0.25">
      <c r="A422" s="22">
        <v>90077</v>
      </c>
      <c r="B422" s="27" t="s">
        <v>1034</v>
      </c>
      <c r="C422" s="24">
        <v>45406675</v>
      </c>
      <c r="D422" s="24" t="s">
        <v>163</v>
      </c>
      <c r="E422" s="184">
        <v>841818</v>
      </c>
      <c r="F422" s="184">
        <v>168363.6</v>
      </c>
      <c r="G422" s="184">
        <v>673454.4</v>
      </c>
      <c r="H422" s="184">
        <f>INDEX(Sheet2!E:E,MATCH(Concordance!A422,Sheet2!O:O,0))</f>
        <v>210165.67</v>
      </c>
      <c r="I422" s="184">
        <f>INDEX(Sheet2!F:F,MATCH(Concordance!A422,Sheet2!O:O,0))</f>
        <v>164952.22</v>
      </c>
      <c r="J422" s="184">
        <f>INDEX(Sheet2!H:H,MATCH(A422,Sheet2!O:O,0))</f>
        <v>375117.89</v>
      </c>
      <c r="K422" s="184">
        <f>INDEX(Sheet2!I:I,MATCH(A422,Sheet2!O:O,0))</f>
        <v>0</v>
      </c>
      <c r="L422" s="184">
        <f>INDEX(Sheet2!J:J,MATCH(A422,Sheet2!O:O,0))</f>
        <v>112122</v>
      </c>
      <c r="M422" s="184">
        <f>INDEX(Sheet2!L:L,MATCH(A422,Sheet2!O:O,0))</f>
        <v>112122</v>
      </c>
      <c r="O422" s="184">
        <f>INDEX(Sheet3!E:E,MATCH(Concordance!A422,Sheet3!I:I,0))</f>
        <v>374195</v>
      </c>
      <c r="P422" s="184">
        <f>INDEX(Sheet3!H:H,MATCH(A422,Sheet3!I:I,0))</f>
        <v>374195</v>
      </c>
    </row>
    <row r="423" spans="1:16" x14ac:dyDescent="0.25">
      <c r="A423" s="22">
        <v>90078</v>
      </c>
      <c r="B423" s="27" t="s">
        <v>1035</v>
      </c>
      <c r="C423" s="24">
        <v>42528851</v>
      </c>
      <c r="D423" s="24" t="s">
        <v>373</v>
      </c>
      <c r="E423" s="184">
        <v>1760916</v>
      </c>
      <c r="F423" s="184">
        <v>352183.2</v>
      </c>
      <c r="G423" s="184">
        <v>1408732.8</v>
      </c>
      <c r="H423" s="184">
        <f>INDEX(Sheet2!E:E,MATCH(Concordance!A423,Sheet2!O:O,0))</f>
        <v>5826.63</v>
      </c>
      <c r="I423" s="184">
        <f>INDEX(Sheet2!F:F,MATCH(Concordance!A423,Sheet2!O:O,0))</f>
        <v>545674.25</v>
      </c>
      <c r="J423" s="184">
        <f>INDEX(Sheet2!H:H,MATCH(A423,Sheet2!O:O,0))</f>
        <v>551500.88</v>
      </c>
      <c r="K423" s="184">
        <f>INDEX(Sheet2!I:I,MATCH(A423,Sheet2!O:O,0))</f>
        <v>353547.9</v>
      </c>
      <c r="L423" s="184">
        <f>INDEX(Sheet2!J:J,MATCH(A423,Sheet2!O:O,0))</f>
        <v>106027.62</v>
      </c>
      <c r="M423" s="184">
        <f>INDEX(Sheet2!L:L,MATCH(A423,Sheet2!O:O,0))</f>
        <v>459575.52</v>
      </c>
      <c r="O423" s="184">
        <f>INDEX(Sheet3!E:E,MATCH(Concordance!A423,Sheet3!I:I,0))</f>
        <v>782741</v>
      </c>
      <c r="P423" s="184">
        <f>INDEX(Sheet3!H:H,MATCH(A423,Sheet3!I:I,0))</f>
        <v>782741</v>
      </c>
    </row>
    <row r="424" spans="1:16" x14ac:dyDescent="0.25">
      <c r="A424" s="22">
        <v>91091</v>
      </c>
      <c r="B424" s="27" t="s">
        <v>1036</v>
      </c>
      <c r="C424" s="24">
        <v>100041797</v>
      </c>
      <c r="D424" s="24" t="s">
        <v>440</v>
      </c>
      <c r="E424" s="184">
        <v>1306834</v>
      </c>
      <c r="F424" s="184">
        <v>261366.80000000002</v>
      </c>
      <c r="G424" s="184">
        <v>1045467.2000000001</v>
      </c>
      <c r="H424" s="184">
        <f>INDEX(Sheet2!E:E,MATCH(Concordance!A424,Sheet2!O:O,0))</f>
        <v>0</v>
      </c>
      <c r="I424" s="184">
        <f>INDEX(Sheet2!F:F,MATCH(Concordance!A424,Sheet2!O:O,0))</f>
        <v>487367.31</v>
      </c>
      <c r="J424" s="184">
        <f>INDEX(Sheet2!H:H,MATCH(A424,Sheet2!O:O,0))</f>
        <v>487367.31</v>
      </c>
      <c r="K424" s="184">
        <f>INDEX(Sheet2!I:I,MATCH(A424,Sheet2!O:O,0))</f>
        <v>0</v>
      </c>
      <c r="L424" s="184">
        <f>INDEX(Sheet2!J:J,MATCH(A424,Sheet2!O:O,0))</f>
        <v>78001.06</v>
      </c>
      <c r="M424" s="184">
        <f>INDEX(Sheet2!L:L,MATCH(A424,Sheet2!O:O,0))</f>
        <v>78001.06</v>
      </c>
      <c r="O424" s="184">
        <f>INDEX(Sheet3!E:E,MATCH(Concordance!A424,Sheet3!I:I,0))</f>
        <v>580898</v>
      </c>
      <c r="P424" s="184">
        <f>INDEX(Sheet3!H:H,MATCH(A424,Sheet3!I:I,0))</f>
        <v>580898</v>
      </c>
    </row>
    <row r="425" spans="1:16" x14ac:dyDescent="0.25">
      <c r="A425" s="22">
        <v>91092</v>
      </c>
      <c r="B425" s="27" t="s">
        <v>1037</v>
      </c>
      <c r="C425" s="24">
        <v>88710355</v>
      </c>
      <c r="D425" s="24" t="s">
        <v>228</v>
      </c>
      <c r="E425" s="184">
        <v>6456238</v>
      </c>
      <c r="F425" s="184">
        <v>1291247.6000000001</v>
      </c>
      <c r="G425" s="184">
        <v>5164990.4000000004</v>
      </c>
      <c r="H425" s="184">
        <f>INDEX(Sheet2!E:E,MATCH(Concordance!A425,Sheet2!O:O,0))</f>
        <v>0</v>
      </c>
      <c r="I425" s="184">
        <f>INDEX(Sheet2!F:F,MATCH(Concordance!A425,Sheet2!O:O,0))</f>
        <v>5164990.4000000004</v>
      </c>
      <c r="J425" s="184">
        <f>INDEX(Sheet2!H:H,MATCH(A425,Sheet2!O:O,0))</f>
        <v>5164990.4000000004</v>
      </c>
      <c r="K425" s="184">
        <f>INDEX(Sheet2!I:I,MATCH(A425,Sheet2!O:O,0))</f>
        <v>391890.97</v>
      </c>
      <c r="L425" s="184">
        <f>INDEX(Sheet2!J:J,MATCH(A425,Sheet2!O:O,0))</f>
        <v>899356.63</v>
      </c>
      <c r="M425" s="184">
        <f>INDEX(Sheet2!L:L,MATCH(A425,Sheet2!O:O,0))</f>
        <v>1291247.6000000001</v>
      </c>
      <c r="O425" s="184">
        <f>INDEX(Sheet3!E:E,MATCH(Concordance!A425,Sheet3!I:I,0))</f>
        <v>2869849</v>
      </c>
      <c r="P425" s="184">
        <f>INDEX(Sheet3!H:H,MATCH(A425,Sheet3!I:I,0))</f>
        <v>2869849</v>
      </c>
    </row>
    <row r="426" spans="1:16" x14ac:dyDescent="0.25">
      <c r="A426" s="22">
        <v>91093</v>
      </c>
      <c r="B426" s="27" t="s">
        <v>1038</v>
      </c>
      <c r="C426" s="24">
        <v>100654946</v>
      </c>
      <c r="D426" s="24" t="s">
        <v>536</v>
      </c>
      <c r="E426" s="184">
        <v>702324</v>
      </c>
      <c r="F426" s="184">
        <v>140464.80000000002</v>
      </c>
      <c r="G426" s="184">
        <v>561859.20000000007</v>
      </c>
      <c r="H426" s="184">
        <f>INDEX(Sheet2!E:E,MATCH(Concordance!A426,Sheet2!O:O,0))</f>
        <v>34623.58</v>
      </c>
      <c r="I426" s="184">
        <f>INDEX(Sheet2!F:F,MATCH(Concordance!A426,Sheet2!O:O,0))</f>
        <v>0</v>
      </c>
      <c r="J426" s="184">
        <f>INDEX(Sheet2!H:H,MATCH(A426,Sheet2!O:O,0))</f>
        <v>34623.58</v>
      </c>
      <c r="K426" s="184">
        <f>INDEX(Sheet2!I:I,MATCH(A426,Sheet2!O:O,0))</f>
        <v>191430.55</v>
      </c>
      <c r="L426" s="184">
        <f>INDEX(Sheet2!J:J,MATCH(A426,Sheet2!O:O,0))</f>
        <v>42463.07</v>
      </c>
      <c r="M426" s="184">
        <f>INDEX(Sheet2!L:L,MATCH(A426,Sheet2!O:O,0))</f>
        <v>233893.62</v>
      </c>
      <c r="O426" s="184">
        <f>INDEX(Sheet3!E:E,MATCH(Concordance!A426,Sheet3!I:I,0))</f>
        <v>312188</v>
      </c>
      <c r="P426" s="184">
        <f>INDEX(Sheet3!H:H,MATCH(A426,Sheet3!I:I,0))</f>
        <v>312188</v>
      </c>
    </row>
    <row r="427" spans="1:16" x14ac:dyDescent="0.25">
      <c r="A427" s="22">
        <v>91095</v>
      </c>
      <c r="B427" s="27" t="s">
        <v>1039</v>
      </c>
      <c r="C427" s="24">
        <v>193010352</v>
      </c>
      <c r="D427" s="24" t="s">
        <v>535</v>
      </c>
      <c r="E427" s="184">
        <v>404608</v>
      </c>
      <c r="F427" s="184">
        <v>80921.600000000006</v>
      </c>
      <c r="G427" s="184">
        <v>323686.40000000002</v>
      </c>
      <c r="H427" s="184">
        <f>INDEX(Sheet2!E:E,MATCH(Concordance!A427,Sheet2!O:O,0))</f>
        <v>10340</v>
      </c>
      <c r="I427" s="184">
        <f>INDEX(Sheet2!F:F,MATCH(Concordance!A427,Sheet2!O:O,0))</f>
        <v>190882.78</v>
      </c>
      <c r="J427" s="184">
        <f>INDEX(Sheet2!H:H,MATCH(A427,Sheet2!O:O,0))</f>
        <v>201222.78</v>
      </c>
      <c r="K427" s="184">
        <f>INDEX(Sheet2!I:I,MATCH(A427,Sheet2!O:O,0))</f>
        <v>68882</v>
      </c>
      <c r="L427" s="184">
        <f>INDEX(Sheet2!J:J,MATCH(A427,Sheet2!O:O,0))</f>
        <v>93870.52</v>
      </c>
      <c r="M427" s="184">
        <f>INDEX(Sheet2!L:L,MATCH(A427,Sheet2!O:O,0))</f>
        <v>162752.52000000002</v>
      </c>
      <c r="O427" s="184">
        <f>INDEX(Sheet3!E:E,MATCH(Concordance!A427,Sheet3!I:I,0))</f>
        <v>179852</v>
      </c>
      <c r="P427" s="184">
        <f>INDEX(Sheet3!H:H,MATCH(A427,Sheet3!I:I,0))</f>
        <v>179852</v>
      </c>
    </row>
    <row r="428" spans="1:16" x14ac:dyDescent="0.25">
      <c r="A428" s="22">
        <v>92087</v>
      </c>
      <c r="B428" s="27" t="s">
        <v>1040</v>
      </c>
      <c r="C428" s="24">
        <v>79907713</v>
      </c>
      <c r="D428" s="24" t="s">
        <v>261</v>
      </c>
      <c r="E428" s="184">
        <v>10910295</v>
      </c>
      <c r="F428" s="184">
        <v>2182059</v>
      </c>
      <c r="G428" s="184">
        <v>8728236</v>
      </c>
      <c r="H428" s="184">
        <f>INDEX(Sheet2!E:E,MATCH(Concordance!A428,Sheet2!O:O,0))</f>
        <v>6821777.4000000004</v>
      </c>
      <c r="I428" s="184">
        <f>INDEX(Sheet2!F:F,MATCH(Concordance!A428,Sheet2!O:O,0))</f>
        <v>1528471.28</v>
      </c>
      <c r="J428" s="184">
        <f>INDEX(Sheet2!H:H,MATCH(A428,Sheet2!O:O,0))</f>
        <v>8350248.6800000006</v>
      </c>
      <c r="K428" s="184">
        <f>INDEX(Sheet2!I:I,MATCH(A428,Sheet2!O:O,0))</f>
        <v>0</v>
      </c>
      <c r="L428" s="184">
        <f>INDEX(Sheet2!J:J,MATCH(A428,Sheet2!O:O,0))</f>
        <v>597604.82999999996</v>
      </c>
      <c r="M428" s="184">
        <f>INDEX(Sheet2!L:L,MATCH(A428,Sheet2!O:O,0))</f>
        <v>597604.82999999996</v>
      </c>
      <c r="O428" s="184">
        <f>INDEX(Sheet3!E:E,MATCH(Concordance!A428,Sheet3!I:I,0))</f>
        <v>4849712</v>
      </c>
      <c r="P428" s="184">
        <f>INDEX(Sheet3!H:H,MATCH(A428,Sheet3!I:I,0))</f>
        <v>4849712</v>
      </c>
    </row>
    <row r="429" spans="1:16" x14ac:dyDescent="0.25">
      <c r="A429" s="22">
        <v>92088</v>
      </c>
      <c r="B429" s="27" t="s">
        <v>1041</v>
      </c>
      <c r="C429" s="24">
        <v>968650379</v>
      </c>
      <c r="D429" s="24" t="s">
        <v>257</v>
      </c>
      <c r="E429" s="184">
        <v>8756127</v>
      </c>
      <c r="F429" s="184">
        <v>1751225.4000000001</v>
      </c>
      <c r="G429" s="184">
        <v>7004901.6000000006</v>
      </c>
      <c r="H429" s="184">
        <f>INDEX(Sheet2!E:E,MATCH(Concordance!A429,Sheet2!O:O,0))</f>
        <v>3139540.71</v>
      </c>
      <c r="I429" s="184">
        <f>INDEX(Sheet2!F:F,MATCH(Concordance!A429,Sheet2!O:O,0))</f>
        <v>1378362.9</v>
      </c>
      <c r="J429" s="184">
        <f>INDEX(Sheet2!H:H,MATCH(A429,Sheet2!O:O,0))</f>
        <v>4517903.6099999994</v>
      </c>
      <c r="K429" s="184">
        <f>INDEX(Sheet2!I:I,MATCH(A429,Sheet2!O:O,0))</f>
        <v>7087.54</v>
      </c>
      <c r="L429" s="184">
        <f>INDEX(Sheet2!J:J,MATCH(A429,Sheet2!O:O,0))</f>
        <v>500343.36</v>
      </c>
      <c r="M429" s="184">
        <f>INDEX(Sheet2!L:L,MATCH(A429,Sheet2!O:O,0))</f>
        <v>507430.89999999997</v>
      </c>
      <c r="O429" s="184">
        <f>INDEX(Sheet3!E:E,MATCH(Concordance!A429,Sheet3!I:I,0))</f>
        <v>3892167</v>
      </c>
      <c r="P429" s="184">
        <f>INDEX(Sheet3!H:H,MATCH(A429,Sheet3!I:I,0))</f>
        <v>3892167</v>
      </c>
    </row>
    <row r="430" spans="1:16" x14ac:dyDescent="0.25">
      <c r="A430" s="22">
        <v>92089</v>
      </c>
      <c r="B430" s="27" t="s">
        <v>1042</v>
      </c>
      <c r="C430" s="24">
        <v>20371266</v>
      </c>
      <c r="D430" s="24" t="s">
        <v>644</v>
      </c>
      <c r="E430" s="184">
        <v>6514126</v>
      </c>
      <c r="F430" s="184">
        <v>1302825.2000000002</v>
      </c>
      <c r="G430" s="184">
        <v>5211300.8000000007</v>
      </c>
      <c r="H430" s="184">
        <f>INDEX(Sheet2!E:E,MATCH(Concordance!A430,Sheet2!O:O,0))</f>
        <v>1000508.11</v>
      </c>
      <c r="I430" s="184">
        <f>INDEX(Sheet2!F:F,MATCH(Concordance!A430,Sheet2!O:O,0))</f>
        <v>2012151.93</v>
      </c>
      <c r="J430" s="184">
        <f>INDEX(Sheet2!H:H,MATCH(A430,Sheet2!O:O,0))</f>
        <v>3012660.04</v>
      </c>
      <c r="K430" s="184">
        <f>INDEX(Sheet2!I:I,MATCH(A430,Sheet2!O:O,0))</f>
        <v>0</v>
      </c>
      <c r="L430" s="184">
        <f>INDEX(Sheet2!J:J,MATCH(A430,Sheet2!O:O,0))</f>
        <v>1467631.94</v>
      </c>
      <c r="M430" s="184">
        <f>INDEX(Sheet2!L:L,MATCH(A430,Sheet2!O:O,0))</f>
        <v>1467631.94</v>
      </c>
      <c r="O430" s="184">
        <f>INDEX(Sheet3!E:E,MATCH(Concordance!A430,Sheet3!I:I,0))</f>
        <v>2895580</v>
      </c>
      <c r="P430" s="184">
        <f>INDEX(Sheet3!H:H,MATCH(A430,Sheet3!I:I,0))</f>
        <v>2895580</v>
      </c>
    </row>
    <row r="431" spans="1:16" x14ac:dyDescent="0.25">
      <c r="A431" s="22">
        <v>92090</v>
      </c>
      <c r="B431" s="27" t="s">
        <v>1043</v>
      </c>
      <c r="C431" s="24">
        <v>100347848</v>
      </c>
      <c r="D431" s="24" t="s">
        <v>589</v>
      </c>
      <c r="E431" s="184">
        <v>6922608</v>
      </c>
      <c r="F431" s="184">
        <v>1384521.6</v>
      </c>
      <c r="G431" s="184">
        <v>5538086.4000000004</v>
      </c>
      <c r="H431" s="184">
        <f>INDEX(Sheet2!E:E,MATCH(Concordance!A431,Sheet2!O:O,0))</f>
        <v>0</v>
      </c>
      <c r="I431" s="184">
        <f>INDEX(Sheet2!F:F,MATCH(Concordance!A431,Sheet2!O:O,0))</f>
        <v>0</v>
      </c>
      <c r="J431" s="184">
        <f>INDEX(Sheet2!H:H,MATCH(A431,Sheet2!O:O,0))</f>
        <v>0</v>
      </c>
      <c r="K431" s="184">
        <f>INDEX(Sheet2!I:I,MATCH(A431,Sheet2!O:O,0))</f>
        <v>0</v>
      </c>
      <c r="L431" s="184">
        <f>INDEX(Sheet2!J:J,MATCH(A431,Sheet2!O:O,0))</f>
        <v>1500200.62</v>
      </c>
      <c r="M431" s="184">
        <f>INDEX(Sheet2!L:L,MATCH(A431,Sheet2!O:O,0))</f>
        <v>1500200.62</v>
      </c>
      <c r="O431" s="184">
        <f>INDEX(Sheet3!E:E,MATCH(Concordance!A431,Sheet3!I:I,0))</f>
        <v>3077154</v>
      </c>
      <c r="P431" s="184">
        <f>INDEX(Sheet3!H:H,MATCH(A431,Sheet3!I:I,0))</f>
        <v>3077154</v>
      </c>
    </row>
    <row r="432" spans="1:16" x14ac:dyDescent="0.25">
      <c r="A432" s="22">
        <v>92091</v>
      </c>
      <c r="B432" s="27" t="s">
        <v>1044</v>
      </c>
      <c r="C432" s="24">
        <v>60551728</v>
      </c>
      <c r="D432" s="24" t="s">
        <v>481</v>
      </c>
      <c r="E432" s="184">
        <v>1549544</v>
      </c>
      <c r="F432" s="184">
        <v>309908.8</v>
      </c>
      <c r="G432" s="184">
        <v>1239635.2</v>
      </c>
      <c r="H432" s="184">
        <f>INDEX(Sheet2!E:E,MATCH(Concordance!A432,Sheet2!O:O,0))</f>
        <v>1080480.73</v>
      </c>
      <c r="I432" s="184">
        <f>INDEX(Sheet2!F:F,MATCH(Concordance!A432,Sheet2!O:O,0))</f>
        <v>0</v>
      </c>
      <c r="J432" s="184">
        <f>INDEX(Sheet2!H:H,MATCH(A432,Sheet2!O:O,0))</f>
        <v>1080480.73</v>
      </c>
      <c r="K432" s="184">
        <f>INDEX(Sheet2!I:I,MATCH(A432,Sheet2!O:O,0))</f>
        <v>469063.27</v>
      </c>
      <c r="L432" s="184">
        <f>INDEX(Sheet2!J:J,MATCH(A432,Sheet2!O:O,0))</f>
        <v>0</v>
      </c>
      <c r="M432" s="184">
        <f>INDEX(Sheet2!L:L,MATCH(A432,Sheet2!O:O,0))</f>
        <v>469063.27</v>
      </c>
      <c r="O432" s="184">
        <f>INDEX(Sheet3!E:E,MATCH(Concordance!A432,Sheet3!I:I,0))</f>
        <v>688785</v>
      </c>
      <c r="P432" s="184">
        <f>INDEX(Sheet3!H:H,MATCH(A432,Sheet3!I:I,0))</f>
        <v>688700</v>
      </c>
    </row>
    <row r="433" spans="1:16" x14ac:dyDescent="0.25">
      <c r="A433" s="22">
        <v>93120</v>
      </c>
      <c r="B433" s="27" t="s">
        <v>1045</v>
      </c>
      <c r="C433" s="24">
        <v>100040534</v>
      </c>
      <c r="D433" s="24" t="s">
        <v>121</v>
      </c>
      <c r="E433" s="184">
        <v>791134</v>
      </c>
      <c r="F433" s="184">
        <v>158226.80000000002</v>
      </c>
      <c r="G433" s="184">
        <v>632907.20000000007</v>
      </c>
      <c r="H433" s="184">
        <f>INDEX(Sheet2!E:E,MATCH(Concordance!A433,Sheet2!O:O,0))</f>
        <v>0</v>
      </c>
      <c r="I433" s="184">
        <f>INDEX(Sheet2!F:F,MATCH(Concordance!A433,Sheet2!O:O,0))</f>
        <v>74755.899999999994</v>
      </c>
      <c r="J433" s="184">
        <f>INDEX(Sheet2!H:H,MATCH(A433,Sheet2!O:O,0))</f>
        <v>74755.899999999994</v>
      </c>
      <c r="K433" s="184">
        <f>INDEX(Sheet2!I:I,MATCH(A433,Sheet2!O:O,0))</f>
        <v>3356.64</v>
      </c>
      <c r="L433" s="184">
        <f>INDEX(Sheet2!J:J,MATCH(A433,Sheet2!O:O,0))</f>
        <v>175628.05</v>
      </c>
      <c r="M433" s="184">
        <f>INDEX(Sheet2!L:L,MATCH(A433,Sheet2!O:O,0))</f>
        <v>178984.69</v>
      </c>
      <c r="O433" s="184">
        <f>INDEX(Sheet3!E:E,MATCH(Concordance!A433,Sheet3!I:I,0))</f>
        <v>351665</v>
      </c>
      <c r="P433" s="184">
        <f>INDEX(Sheet3!H:H,MATCH(A433,Sheet3!I:I,0))</f>
        <v>351665</v>
      </c>
    </row>
    <row r="434" spans="1:16" x14ac:dyDescent="0.25">
      <c r="A434" s="22">
        <v>93121</v>
      </c>
      <c r="B434" s="27" t="s">
        <v>1046</v>
      </c>
      <c r="C434" s="24">
        <v>184207603</v>
      </c>
      <c r="D434" s="24" t="s">
        <v>543</v>
      </c>
      <c r="E434" s="184">
        <v>347053</v>
      </c>
      <c r="F434" s="184">
        <v>69410.600000000006</v>
      </c>
      <c r="G434" s="184">
        <v>277642.40000000002</v>
      </c>
      <c r="H434" s="184">
        <f>INDEX(Sheet2!E:E,MATCH(Concordance!A434,Sheet2!O:O,0))</f>
        <v>0</v>
      </c>
      <c r="I434" s="184">
        <f>INDEX(Sheet2!F:F,MATCH(Concordance!A434,Sheet2!O:O,0))</f>
        <v>208821.58000000002</v>
      </c>
      <c r="J434" s="184">
        <f>INDEX(Sheet2!H:H,MATCH(A434,Sheet2!O:O,0))</f>
        <v>208821.58000000002</v>
      </c>
      <c r="K434" s="184">
        <f>INDEX(Sheet2!I:I,MATCH(A434,Sheet2!O:O,0))</f>
        <v>0</v>
      </c>
      <c r="L434" s="184">
        <f>INDEX(Sheet2!J:J,MATCH(A434,Sheet2!O:O,0))</f>
        <v>61671.49</v>
      </c>
      <c r="M434" s="184">
        <f>INDEX(Sheet2!L:L,MATCH(A434,Sheet2!O:O,0))</f>
        <v>61671.49</v>
      </c>
      <c r="O434" s="184">
        <f>INDEX(Sheet3!E:E,MATCH(Concordance!A434,Sheet3!I:I,0))</f>
        <v>154268</v>
      </c>
      <c r="P434" s="184">
        <f>INDEX(Sheet3!H:H,MATCH(A434,Sheet3!I:I,0))</f>
        <v>152973.69</v>
      </c>
    </row>
    <row r="435" spans="1:16" x14ac:dyDescent="0.25">
      <c r="A435" s="22">
        <v>93123</v>
      </c>
      <c r="B435" s="27" t="s">
        <v>1047</v>
      </c>
      <c r="C435" s="24">
        <v>193008901</v>
      </c>
      <c r="D435" s="24" t="s">
        <v>361</v>
      </c>
      <c r="E435" s="184">
        <v>1310170</v>
      </c>
      <c r="F435" s="184">
        <v>262034</v>
      </c>
      <c r="G435" s="184">
        <v>1048136</v>
      </c>
      <c r="H435" s="184">
        <f>INDEX(Sheet2!E:E,MATCH(Concordance!A435,Sheet2!O:O,0))</f>
        <v>0</v>
      </c>
      <c r="I435" s="184">
        <f>INDEX(Sheet2!F:F,MATCH(Concordance!A435,Sheet2!O:O,0))</f>
        <v>666085.48</v>
      </c>
      <c r="J435" s="184">
        <f>INDEX(Sheet2!H:H,MATCH(A435,Sheet2!O:O,0))</f>
        <v>666085.48</v>
      </c>
      <c r="K435" s="184">
        <f>INDEX(Sheet2!I:I,MATCH(A435,Sheet2!O:O,0))</f>
        <v>0</v>
      </c>
      <c r="L435" s="184">
        <f>INDEX(Sheet2!J:J,MATCH(A435,Sheet2!O:O,0))</f>
        <v>44655.21</v>
      </c>
      <c r="M435" s="184">
        <f>INDEX(Sheet2!L:L,MATCH(A435,Sheet2!O:O,0))</f>
        <v>44655.21</v>
      </c>
      <c r="O435" s="184">
        <f>INDEX(Sheet3!E:E,MATCH(Concordance!A435,Sheet3!I:I,0))</f>
        <v>582381</v>
      </c>
      <c r="P435" s="184">
        <f>INDEX(Sheet3!H:H,MATCH(A435,Sheet3!I:I,0))</f>
        <v>582381</v>
      </c>
    </row>
    <row r="436" spans="1:16" x14ac:dyDescent="0.25">
      <c r="A436" s="22">
        <v>93124</v>
      </c>
      <c r="B436" s="27" t="s">
        <v>1048</v>
      </c>
      <c r="C436" s="24">
        <v>11352986</v>
      </c>
      <c r="D436" s="24" t="s">
        <v>489</v>
      </c>
      <c r="E436" s="184">
        <v>1822488</v>
      </c>
      <c r="F436" s="184">
        <v>364497.60000000003</v>
      </c>
      <c r="G436" s="184">
        <v>1457990.4000000001</v>
      </c>
      <c r="H436" s="184">
        <f>INDEX(Sheet2!E:E,MATCH(Concordance!A436,Sheet2!O:O,0))</f>
        <v>407571.12</v>
      </c>
      <c r="I436" s="184">
        <f>INDEX(Sheet2!F:F,MATCH(Concordance!A436,Sheet2!O:O,0))</f>
        <v>539876.89</v>
      </c>
      <c r="J436" s="184">
        <f>INDEX(Sheet2!H:H,MATCH(A436,Sheet2!O:O,0))</f>
        <v>947448.01</v>
      </c>
      <c r="K436" s="184">
        <f>INDEX(Sheet2!I:I,MATCH(A436,Sheet2!O:O,0))</f>
        <v>94539.22</v>
      </c>
      <c r="L436" s="184">
        <f>INDEX(Sheet2!J:J,MATCH(A436,Sheet2!O:O,0))</f>
        <v>201269.1</v>
      </c>
      <c r="M436" s="184">
        <f>INDEX(Sheet2!L:L,MATCH(A436,Sheet2!O:O,0))</f>
        <v>295808.32</v>
      </c>
      <c r="O436" s="184">
        <f>INDEX(Sheet3!E:E,MATCH(Concordance!A436,Sheet3!I:I,0))</f>
        <v>810110</v>
      </c>
      <c r="P436" s="184">
        <f>INDEX(Sheet3!H:H,MATCH(A436,Sheet3!I:I,0))</f>
        <v>810110</v>
      </c>
    </row>
    <row r="437" spans="1:16" x14ac:dyDescent="0.25">
      <c r="A437" s="22">
        <v>94076</v>
      </c>
      <c r="B437" s="27" t="s">
        <v>19</v>
      </c>
      <c r="C437" s="24">
        <v>933003451</v>
      </c>
      <c r="D437" s="24" t="s">
        <v>141</v>
      </c>
      <c r="E437" s="184">
        <v>1794237</v>
      </c>
      <c r="F437" s="184">
        <v>358847.4</v>
      </c>
      <c r="G437" s="184">
        <v>1435389.6</v>
      </c>
      <c r="H437" s="184">
        <f>INDEX(Sheet2!E:E,MATCH(Concordance!A437,Sheet2!O:O,0))</f>
        <v>0</v>
      </c>
      <c r="I437" s="184">
        <f>INDEX(Sheet2!F:F,MATCH(Concordance!A437,Sheet2!O:O,0))</f>
        <v>633903.88</v>
      </c>
      <c r="J437" s="184">
        <f>INDEX(Sheet2!H:H,MATCH(A437,Sheet2!O:O,0))</f>
        <v>633903.88</v>
      </c>
      <c r="K437" s="184">
        <f>INDEX(Sheet2!I:I,MATCH(A437,Sheet2!O:O,0))</f>
        <v>0</v>
      </c>
      <c r="L437" s="184">
        <f>INDEX(Sheet2!J:J,MATCH(A437,Sheet2!O:O,0))</f>
        <v>323543.75</v>
      </c>
      <c r="M437" s="184">
        <f>INDEX(Sheet2!L:L,MATCH(A437,Sheet2!O:O,0))</f>
        <v>323543.75</v>
      </c>
      <c r="O437" s="184">
        <f>INDEX(Sheet3!E:E,MATCH(Concordance!A437,Sheet3!I:I,0))</f>
        <v>797552</v>
      </c>
      <c r="P437" s="184">
        <f>INDEX(Sheet3!H:H,MATCH(A437,Sheet3!I:I,0))</f>
        <v>797552</v>
      </c>
    </row>
    <row r="438" spans="1:16" x14ac:dyDescent="0.25">
      <c r="A438" s="22">
        <v>94078</v>
      </c>
      <c r="B438" s="27" t="s">
        <v>1049</v>
      </c>
      <c r="C438" s="24">
        <v>11718251</v>
      </c>
      <c r="D438" s="24" t="s">
        <v>249</v>
      </c>
      <c r="E438" s="184">
        <v>6145343</v>
      </c>
      <c r="F438" s="184">
        <v>1229068.6000000001</v>
      </c>
      <c r="G438" s="184">
        <v>4916274.4000000004</v>
      </c>
      <c r="H438" s="184">
        <f>INDEX(Sheet2!E:E,MATCH(Concordance!A438,Sheet2!O:O,0))</f>
        <v>635421.35</v>
      </c>
      <c r="I438" s="184">
        <f>INDEX(Sheet2!F:F,MATCH(Concordance!A438,Sheet2!O:O,0))</f>
        <v>1580011.92</v>
      </c>
      <c r="J438" s="184">
        <f>INDEX(Sheet2!H:H,MATCH(A438,Sheet2!O:O,0))</f>
        <v>2215433.27</v>
      </c>
      <c r="K438" s="184">
        <f>INDEX(Sheet2!I:I,MATCH(A438,Sheet2!O:O,0))</f>
        <v>627045.76</v>
      </c>
      <c r="L438" s="184">
        <f>INDEX(Sheet2!J:J,MATCH(A438,Sheet2!O:O,0))</f>
        <v>680354.94</v>
      </c>
      <c r="M438" s="184">
        <f>INDEX(Sheet2!L:L,MATCH(A438,Sheet2!O:O,0))</f>
        <v>1307400.7</v>
      </c>
      <c r="O438" s="184">
        <f>INDEX(Sheet3!E:E,MATCH(Concordance!A438,Sheet3!I:I,0))</f>
        <v>2731653</v>
      </c>
      <c r="P438" s="184">
        <f>INDEX(Sheet3!H:H,MATCH(A438,Sheet3!I:I,0))</f>
        <v>2678948.5499999998</v>
      </c>
    </row>
    <row r="439" spans="1:16" x14ac:dyDescent="0.25">
      <c r="A439" s="22">
        <v>94083</v>
      </c>
      <c r="B439" s="27" t="s">
        <v>1050</v>
      </c>
      <c r="C439" s="24">
        <v>11617917</v>
      </c>
      <c r="D439" s="24" t="s">
        <v>468</v>
      </c>
      <c r="E439" s="184">
        <v>6873224</v>
      </c>
      <c r="F439" s="184">
        <v>1374644.8</v>
      </c>
      <c r="G439" s="184">
        <v>5498579.2000000002</v>
      </c>
      <c r="H439" s="184">
        <f>INDEX(Sheet2!E:E,MATCH(Concordance!A439,Sheet2!O:O,0))</f>
        <v>1789722.27</v>
      </c>
      <c r="I439" s="184">
        <f>INDEX(Sheet2!F:F,MATCH(Concordance!A439,Sheet2!O:O,0))</f>
        <v>1854428.46</v>
      </c>
      <c r="J439" s="184">
        <f>INDEX(Sheet2!H:H,MATCH(A439,Sheet2!O:O,0))</f>
        <v>3644150.73</v>
      </c>
      <c r="K439" s="184">
        <f>INDEX(Sheet2!I:I,MATCH(A439,Sheet2!O:O,0))</f>
        <v>332129.01</v>
      </c>
      <c r="L439" s="184">
        <f>INDEX(Sheet2!J:J,MATCH(A439,Sheet2!O:O,0))</f>
        <v>547241.56999999995</v>
      </c>
      <c r="M439" s="184">
        <f>INDEX(Sheet2!L:L,MATCH(A439,Sheet2!O:O,0))</f>
        <v>879370.58</v>
      </c>
      <c r="O439" s="184">
        <f>INDEX(Sheet3!E:E,MATCH(Concordance!A439,Sheet3!I:I,0))</f>
        <v>3055202</v>
      </c>
      <c r="P439" s="184">
        <f>INDEX(Sheet3!H:H,MATCH(A439,Sheet3!I:I,0))</f>
        <v>3055202</v>
      </c>
    </row>
    <row r="440" spans="1:16" x14ac:dyDescent="0.25">
      <c r="A440" s="22">
        <v>94086</v>
      </c>
      <c r="B440" s="27" t="s">
        <v>1051</v>
      </c>
      <c r="C440" s="24">
        <v>99668337</v>
      </c>
      <c r="D440" s="24" t="s">
        <v>181</v>
      </c>
      <c r="E440" s="184">
        <v>6179276</v>
      </c>
      <c r="F440" s="184">
        <v>1235855.2</v>
      </c>
      <c r="G440" s="184">
        <v>4943420.8</v>
      </c>
      <c r="H440" s="184">
        <f>INDEX(Sheet2!E:E,MATCH(Concordance!A440,Sheet2!O:O,0))</f>
        <v>183674</v>
      </c>
      <c r="I440" s="184">
        <f>INDEX(Sheet2!F:F,MATCH(Concordance!A440,Sheet2!O:O,0))</f>
        <v>2400335.11</v>
      </c>
      <c r="J440" s="184">
        <f>INDEX(Sheet2!H:H,MATCH(A440,Sheet2!O:O,0))</f>
        <v>2584009.11</v>
      </c>
      <c r="K440" s="184">
        <f>INDEX(Sheet2!I:I,MATCH(A440,Sheet2!O:O,0))</f>
        <v>409298.28</v>
      </c>
      <c r="L440" s="184">
        <f>INDEX(Sheet2!J:J,MATCH(A440,Sheet2!O:O,0))</f>
        <v>390338.28</v>
      </c>
      <c r="M440" s="184">
        <f>INDEX(Sheet2!L:L,MATCH(A440,Sheet2!O:O,0))</f>
        <v>799636.56</v>
      </c>
      <c r="O440" s="184">
        <f>INDEX(Sheet3!E:E,MATCH(Concordance!A440,Sheet3!I:I,0))</f>
        <v>2746737</v>
      </c>
      <c r="P440" s="184">
        <f>INDEX(Sheet3!H:H,MATCH(A440,Sheet3!I:I,0))</f>
        <v>2746737</v>
      </c>
    </row>
    <row r="441" spans="1:16" x14ac:dyDescent="0.25">
      <c r="A441" s="22">
        <v>94087</v>
      </c>
      <c r="B441" s="27" t="s">
        <v>107</v>
      </c>
      <c r="C441" s="24">
        <v>878512300</v>
      </c>
      <c r="D441" s="24" t="s">
        <v>648</v>
      </c>
      <c r="E441" s="184">
        <v>2814454</v>
      </c>
      <c r="F441" s="184">
        <v>562890.80000000005</v>
      </c>
      <c r="G441" s="184">
        <v>2251563.2000000002</v>
      </c>
      <c r="H441" s="184">
        <f>INDEX(Sheet2!E:E,MATCH(Concordance!A441,Sheet2!O:O,0))</f>
        <v>1054603.51</v>
      </c>
      <c r="I441" s="184">
        <f>INDEX(Sheet2!F:F,MATCH(Concordance!A441,Sheet2!O:O,0))</f>
        <v>926537.02</v>
      </c>
      <c r="J441" s="184">
        <f>INDEX(Sheet2!H:H,MATCH(A441,Sheet2!O:O,0))</f>
        <v>1981140.53</v>
      </c>
      <c r="K441" s="184">
        <f>INDEX(Sheet2!I:I,MATCH(A441,Sheet2!O:O,0))</f>
        <v>36770.620000000003</v>
      </c>
      <c r="L441" s="184">
        <f>INDEX(Sheet2!J:J,MATCH(A441,Sheet2!O:O,0))</f>
        <v>142015.17000000001</v>
      </c>
      <c r="M441" s="184">
        <f>INDEX(Sheet2!L:L,MATCH(A441,Sheet2!O:O,0))</f>
        <v>178785.79</v>
      </c>
      <c r="O441" s="184">
        <f>INDEX(Sheet3!E:E,MATCH(Concordance!A441,Sheet3!I:I,0))</f>
        <v>1251047</v>
      </c>
      <c r="P441" s="184">
        <f>INDEX(Sheet3!H:H,MATCH(A441,Sheet3!I:I,0))</f>
        <v>1251047</v>
      </c>
    </row>
    <row r="442" spans="1:16" x14ac:dyDescent="0.25">
      <c r="A442" s="22">
        <v>95059</v>
      </c>
      <c r="B442" s="27" t="s">
        <v>1052</v>
      </c>
      <c r="C442" s="24">
        <v>829255087</v>
      </c>
      <c r="D442" s="24" t="s">
        <v>596</v>
      </c>
      <c r="E442" s="184">
        <v>2601425</v>
      </c>
      <c r="F442" s="184">
        <v>520285</v>
      </c>
      <c r="G442" s="184">
        <v>2081140</v>
      </c>
      <c r="H442" s="184">
        <f>INDEX(Sheet2!E:E,MATCH(Concordance!A442,Sheet2!O:O,0))</f>
        <v>759737.05</v>
      </c>
      <c r="I442" s="184">
        <f>INDEX(Sheet2!F:F,MATCH(Concordance!A442,Sheet2!O:O,0))</f>
        <v>379711.95</v>
      </c>
      <c r="J442" s="184">
        <f>INDEX(Sheet2!H:H,MATCH(A442,Sheet2!O:O,0))</f>
        <v>1139449</v>
      </c>
      <c r="K442" s="184">
        <f>INDEX(Sheet2!I:I,MATCH(A442,Sheet2!O:O,0))</f>
        <v>584813.43000000005</v>
      </c>
      <c r="L442" s="184">
        <f>INDEX(Sheet2!J:J,MATCH(A442,Sheet2!O:O,0))</f>
        <v>877162.57</v>
      </c>
      <c r="M442" s="184">
        <f>INDEX(Sheet2!L:L,MATCH(A442,Sheet2!O:O,0))</f>
        <v>1461976</v>
      </c>
      <c r="O442" s="184">
        <f>INDEX(Sheet3!E:E,MATCH(Concordance!A442,Sheet3!I:I,0))</f>
        <v>1156354</v>
      </c>
      <c r="P442" s="184">
        <f>INDEX(Sheet3!H:H,MATCH(A442,Sheet3!I:I,0))</f>
        <v>1156354</v>
      </c>
    </row>
    <row r="443" spans="1:16" x14ac:dyDescent="0.25">
      <c r="A443" s="22">
        <v>96088</v>
      </c>
      <c r="B443" s="27" t="s">
        <v>1053</v>
      </c>
      <c r="C443" s="24">
        <v>71954176</v>
      </c>
      <c r="D443" s="24" t="s">
        <v>301</v>
      </c>
      <c r="E443" s="184">
        <v>49936116</v>
      </c>
      <c r="F443" s="184">
        <v>9987223.2000000011</v>
      </c>
      <c r="G443" s="184">
        <v>39948892.800000004</v>
      </c>
      <c r="H443" s="184">
        <f>INDEX(Sheet2!E:E,MATCH(Concordance!A443,Sheet2!O:O,0))</f>
        <v>39948892.799999997</v>
      </c>
      <c r="I443" s="184">
        <f>INDEX(Sheet2!F:F,MATCH(Concordance!A443,Sheet2!O:O,0))</f>
        <v>0</v>
      </c>
      <c r="J443" s="184">
        <f>INDEX(Sheet2!H:H,MATCH(A443,Sheet2!O:O,0))</f>
        <v>39948892.799999997</v>
      </c>
      <c r="K443" s="184">
        <f>INDEX(Sheet2!I:I,MATCH(A443,Sheet2!O:O,0))</f>
        <v>1863141.97</v>
      </c>
      <c r="L443" s="184">
        <f>INDEX(Sheet2!J:J,MATCH(A443,Sheet2!O:O,0))</f>
        <v>3166485.38</v>
      </c>
      <c r="M443" s="184">
        <f>INDEX(Sheet2!L:L,MATCH(A443,Sheet2!O:O,0))</f>
        <v>5029627.3499999996</v>
      </c>
      <c r="O443" s="184">
        <f>INDEX(Sheet3!E:E,MATCH(Concordance!A443,Sheet3!I:I,0))</f>
        <v>22196997</v>
      </c>
      <c r="P443" s="184">
        <f>INDEX(Sheet3!H:H,MATCH(A443,Sheet3!I:I,0))</f>
        <v>22196997</v>
      </c>
    </row>
    <row r="444" spans="1:16" x14ac:dyDescent="0.25">
      <c r="A444" s="22">
        <v>96089</v>
      </c>
      <c r="B444" s="27" t="s">
        <v>1054</v>
      </c>
      <c r="C444" s="24">
        <v>79896577</v>
      </c>
      <c r="D444" s="24" t="s">
        <v>251</v>
      </c>
      <c r="E444" s="184">
        <v>32573314</v>
      </c>
      <c r="F444" s="184">
        <v>6514662.8000000007</v>
      </c>
      <c r="G444" s="184">
        <v>26058651.200000003</v>
      </c>
      <c r="H444" s="184">
        <f>INDEX(Sheet2!E:E,MATCH(Concordance!A444,Sheet2!O:O,0))</f>
        <v>822175.05</v>
      </c>
      <c r="I444" s="184">
        <f>INDEX(Sheet2!F:F,MATCH(Concordance!A444,Sheet2!O:O,0))</f>
        <v>5233690.66</v>
      </c>
      <c r="J444" s="184">
        <f>INDEX(Sheet2!H:H,MATCH(A444,Sheet2!O:O,0))</f>
        <v>6055865.71</v>
      </c>
      <c r="K444" s="184">
        <f>INDEX(Sheet2!I:I,MATCH(A444,Sheet2!O:O,0))</f>
        <v>2846870.12</v>
      </c>
      <c r="L444" s="184">
        <f>INDEX(Sheet2!J:J,MATCH(A444,Sheet2!O:O,0))</f>
        <v>4549115.1399999997</v>
      </c>
      <c r="M444" s="184">
        <f>INDEX(Sheet2!L:L,MATCH(A444,Sheet2!O:O,0))</f>
        <v>7395985.2599999998</v>
      </c>
      <c r="O444" s="184">
        <f>INDEX(Sheet3!E:E,MATCH(Concordance!A444,Sheet3!I:I,0))</f>
        <v>14479094</v>
      </c>
      <c r="P444" s="184">
        <f>INDEX(Sheet3!H:H,MATCH(A444,Sheet3!I:I,0))</f>
        <v>13084574.09</v>
      </c>
    </row>
    <row r="445" spans="1:16" x14ac:dyDescent="0.25">
      <c r="A445" s="22">
        <v>96090</v>
      </c>
      <c r="B445" s="27" t="s">
        <v>1055</v>
      </c>
      <c r="C445" s="24">
        <v>20373783</v>
      </c>
      <c r="D445" s="24" t="s">
        <v>497</v>
      </c>
      <c r="E445" s="184">
        <v>7245011</v>
      </c>
      <c r="F445" s="184">
        <v>1449002.2000000002</v>
      </c>
      <c r="G445" s="184">
        <v>5796008.8000000007</v>
      </c>
      <c r="H445" s="184">
        <f>INDEX(Sheet2!E:E,MATCH(Concordance!A445,Sheet2!O:O,0))</f>
        <v>66465.47</v>
      </c>
      <c r="I445" s="184">
        <f>INDEX(Sheet2!F:F,MATCH(Concordance!A445,Sheet2!O:O,0))</f>
        <v>0</v>
      </c>
      <c r="J445" s="184">
        <f>INDEX(Sheet2!H:H,MATCH(A445,Sheet2!O:O,0))</f>
        <v>66465.47</v>
      </c>
      <c r="K445" s="184">
        <f>INDEX(Sheet2!I:I,MATCH(A445,Sheet2!O:O,0))</f>
        <v>1632410.53</v>
      </c>
      <c r="L445" s="184">
        <f>INDEX(Sheet2!J:J,MATCH(A445,Sheet2!O:O,0))</f>
        <v>864740.28</v>
      </c>
      <c r="M445" s="184">
        <f>INDEX(Sheet2!L:L,MATCH(A445,Sheet2!O:O,0))</f>
        <v>2497150.81</v>
      </c>
      <c r="O445" s="184">
        <f>INDEX(Sheet3!E:E,MATCH(Concordance!A445,Sheet3!I:I,0))</f>
        <v>3220464</v>
      </c>
      <c r="P445" s="184">
        <f>INDEX(Sheet3!H:H,MATCH(A445,Sheet3!I:I,0))</f>
        <v>3220070</v>
      </c>
    </row>
    <row r="446" spans="1:16" x14ac:dyDescent="0.25">
      <c r="A446" s="22">
        <v>96091</v>
      </c>
      <c r="B446" s="27" t="s">
        <v>1056</v>
      </c>
      <c r="C446" s="24">
        <v>40115610</v>
      </c>
      <c r="D446" s="24" t="s">
        <v>541</v>
      </c>
      <c r="E446" s="184">
        <v>7911161</v>
      </c>
      <c r="F446" s="184">
        <v>1582232.2000000002</v>
      </c>
      <c r="G446" s="184">
        <v>6328928.8000000007</v>
      </c>
      <c r="H446" s="184">
        <f>INDEX(Sheet2!E:E,MATCH(Concordance!A446,Sheet2!O:O,0))</f>
        <v>162108.78</v>
      </c>
      <c r="I446" s="184">
        <f>INDEX(Sheet2!F:F,MATCH(Concordance!A446,Sheet2!O:O,0))</f>
        <v>2245732.37</v>
      </c>
      <c r="J446" s="184">
        <f>INDEX(Sheet2!H:H,MATCH(A446,Sheet2!O:O,0))</f>
        <v>2407841.15</v>
      </c>
      <c r="K446" s="184">
        <f>INDEX(Sheet2!I:I,MATCH(A446,Sheet2!O:O,0))</f>
        <v>606677.91</v>
      </c>
      <c r="L446" s="184">
        <f>INDEX(Sheet2!J:J,MATCH(A446,Sheet2!O:O,0))</f>
        <v>861432.16</v>
      </c>
      <c r="M446" s="184">
        <f>INDEX(Sheet2!L:L,MATCH(A446,Sheet2!O:O,0))</f>
        <v>1468110.07</v>
      </c>
      <c r="O446" s="184">
        <f>INDEX(Sheet3!E:E,MATCH(Concordance!A446,Sheet3!I:I,0))</f>
        <v>3516573</v>
      </c>
      <c r="P446" s="184">
        <f>INDEX(Sheet3!H:H,MATCH(A446,Sheet3!I:I,0))</f>
        <v>3343843.0599999996</v>
      </c>
    </row>
    <row r="447" spans="1:16" x14ac:dyDescent="0.25">
      <c r="A447" s="22">
        <v>96092</v>
      </c>
      <c r="B447" s="27" t="s">
        <v>1057</v>
      </c>
      <c r="C447" s="24">
        <v>86786738</v>
      </c>
      <c r="D447" s="24" t="s">
        <v>350</v>
      </c>
      <c r="E447" s="184">
        <v>1197921</v>
      </c>
      <c r="F447" s="184">
        <v>239584.2</v>
      </c>
      <c r="G447" s="184">
        <v>958336.8</v>
      </c>
      <c r="H447" s="184">
        <f>INDEX(Sheet2!E:E,MATCH(Concordance!A447,Sheet2!O:O,0))</f>
        <v>140277</v>
      </c>
      <c r="I447" s="184">
        <f>INDEX(Sheet2!F:F,MATCH(Concordance!A447,Sheet2!O:O,0))</f>
        <v>0</v>
      </c>
      <c r="J447" s="184">
        <f>INDEX(Sheet2!H:H,MATCH(A447,Sheet2!O:O,0))</f>
        <v>140277</v>
      </c>
      <c r="K447" s="184">
        <f>INDEX(Sheet2!I:I,MATCH(A447,Sheet2!O:O,0))</f>
        <v>99700</v>
      </c>
      <c r="L447" s="184">
        <f>INDEX(Sheet2!J:J,MATCH(A447,Sheet2!O:O,0))</f>
        <v>405353.16</v>
      </c>
      <c r="M447" s="184">
        <f>INDEX(Sheet2!L:L,MATCH(A447,Sheet2!O:O,0))</f>
        <v>505053.16</v>
      </c>
      <c r="O447" s="184">
        <f>INDEX(Sheet3!E:E,MATCH(Concordance!A447,Sheet3!I:I,0))</f>
        <v>532485</v>
      </c>
      <c r="P447" s="184">
        <f>INDEX(Sheet3!H:H,MATCH(A447,Sheet3!I:I,0))</f>
        <v>532485</v>
      </c>
    </row>
    <row r="448" spans="1:16" x14ac:dyDescent="0.25">
      <c r="A448" s="22">
        <v>96093</v>
      </c>
      <c r="B448" s="27" t="s">
        <v>55</v>
      </c>
      <c r="C448" s="24">
        <v>804231467</v>
      </c>
      <c r="D448" s="24" t="s">
        <v>381</v>
      </c>
      <c r="E448" s="184">
        <v>2430940</v>
      </c>
      <c r="F448" s="184">
        <v>486188</v>
      </c>
      <c r="G448" s="184">
        <v>1944752</v>
      </c>
      <c r="H448" s="184">
        <f>INDEX(Sheet2!E:E,MATCH(Concordance!A448,Sheet2!O:O,0))</f>
        <v>638546.36</v>
      </c>
      <c r="I448" s="184">
        <f>INDEX(Sheet2!F:F,MATCH(Concordance!A448,Sheet2!O:O,0))</f>
        <v>717918.73</v>
      </c>
      <c r="J448" s="184">
        <f>INDEX(Sheet2!H:H,MATCH(A448,Sheet2!O:O,0))</f>
        <v>1356465.0899999999</v>
      </c>
      <c r="K448" s="184">
        <f>INDEX(Sheet2!I:I,MATCH(A448,Sheet2!O:O,0))</f>
        <v>572119.25</v>
      </c>
      <c r="L448" s="184">
        <f>INDEX(Sheet2!J:J,MATCH(A448,Sheet2!O:O,0))</f>
        <v>236556.86</v>
      </c>
      <c r="M448" s="184">
        <f>INDEX(Sheet2!L:L,MATCH(A448,Sheet2!O:O,0))</f>
        <v>808676.11</v>
      </c>
      <c r="O448" s="184">
        <f>INDEX(Sheet3!E:E,MATCH(Concordance!A448,Sheet3!I:I,0))</f>
        <v>1080572</v>
      </c>
      <c r="P448" s="184">
        <f>INDEX(Sheet3!H:H,MATCH(A448,Sheet3!I:I,0))</f>
        <v>1080572</v>
      </c>
    </row>
    <row r="449" spans="1:16" x14ac:dyDescent="0.25">
      <c r="A449" s="22">
        <v>96094</v>
      </c>
      <c r="B449" s="27" t="s">
        <v>1058</v>
      </c>
      <c r="C449" s="24">
        <v>79909925</v>
      </c>
      <c r="D449" s="24" t="s">
        <v>414</v>
      </c>
      <c r="E449" s="184">
        <v>9205367</v>
      </c>
      <c r="F449" s="184">
        <v>1841073.4000000001</v>
      </c>
      <c r="G449" s="184">
        <v>7364293.6000000006</v>
      </c>
      <c r="H449" s="184">
        <f>INDEX(Sheet2!E:E,MATCH(Concordance!A449,Sheet2!O:O,0))</f>
        <v>270753.99</v>
      </c>
      <c r="I449" s="184">
        <f>INDEX(Sheet2!F:F,MATCH(Concordance!A449,Sheet2!O:O,0))</f>
        <v>1738462.15</v>
      </c>
      <c r="J449" s="184">
        <f>INDEX(Sheet2!H:H,MATCH(A449,Sheet2!O:O,0))</f>
        <v>2009216.14</v>
      </c>
      <c r="K449" s="184">
        <f>INDEX(Sheet2!I:I,MATCH(A449,Sheet2!O:O,0))</f>
        <v>1633281.28</v>
      </c>
      <c r="L449" s="184">
        <f>INDEX(Sheet2!J:J,MATCH(A449,Sheet2!O:O,0))</f>
        <v>1888092.23</v>
      </c>
      <c r="M449" s="184">
        <f>INDEX(Sheet2!L:L,MATCH(A449,Sheet2!O:O,0))</f>
        <v>3521373.51</v>
      </c>
      <c r="O449" s="184">
        <f>INDEX(Sheet3!E:E,MATCH(Concordance!A449,Sheet3!I:I,0))</f>
        <v>4091858</v>
      </c>
      <c r="P449" s="184">
        <f>INDEX(Sheet3!H:H,MATCH(A449,Sheet3!I:I,0))</f>
        <v>4091858</v>
      </c>
    </row>
    <row r="450" spans="1:16" x14ac:dyDescent="0.25">
      <c r="A450" s="22">
        <v>96095</v>
      </c>
      <c r="B450" s="27" t="s">
        <v>1059</v>
      </c>
      <c r="C450" s="24">
        <v>68540350</v>
      </c>
      <c r="D450" s="24" t="s">
        <v>495</v>
      </c>
      <c r="E450" s="184">
        <v>12062592</v>
      </c>
      <c r="F450" s="184">
        <v>2412518.3999999999</v>
      </c>
      <c r="G450" s="184">
        <v>9650073.5999999996</v>
      </c>
      <c r="H450" s="184">
        <f>INDEX(Sheet2!E:E,MATCH(Concordance!A450,Sheet2!O:O,0))</f>
        <v>3321255.25</v>
      </c>
      <c r="I450" s="184">
        <f>INDEX(Sheet2!F:F,MATCH(Concordance!A450,Sheet2!O:O,0))</f>
        <v>1855585</v>
      </c>
      <c r="J450" s="184">
        <f>INDEX(Sheet2!H:H,MATCH(A450,Sheet2!O:O,0))</f>
        <v>5176840.25</v>
      </c>
      <c r="K450" s="184">
        <f>INDEX(Sheet2!I:I,MATCH(A450,Sheet2!O:O,0))</f>
        <v>985300.71</v>
      </c>
      <c r="L450" s="184">
        <f>INDEX(Sheet2!J:J,MATCH(A450,Sheet2!O:O,0))</f>
        <v>1800320.32</v>
      </c>
      <c r="M450" s="184">
        <f>INDEX(Sheet2!L:L,MATCH(A450,Sheet2!O:O,0))</f>
        <v>2785621.0300000003</v>
      </c>
      <c r="O450" s="184">
        <f>INDEX(Sheet3!E:E,MATCH(Concordance!A450,Sheet3!I:I,0))</f>
        <v>5361917</v>
      </c>
      <c r="P450" s="184">
        <f>INDEX(Sheet3!H:H,MATCH(A450,Sheet3!I:I,0))</f>
        <v>5361917</v>
      </c>
    </row>
    <row r="451" spans="1:16" x14ac:dyDescent="0.25">
      <c r="A451" s="22">
        <v>96098</v>
      </c>
      <c r="B451" s="27" t="s">
        <v>1060</v>
      </c>
      <c r="C451" s="24">
        <v>14475875</v>
      </c>
      <c r="D451" s="24" t="s">
        <v>116</v>
      </c>
      <c r="E451" s="184">
        <v>2307667</v>
      </c>
      <c r="F451" s="184">
        <v>461533.4</v>
      </c>
      <c r="G451" s="184">
        <v>1846133.6</v>
      </c>
      <c r="H451" s="184">
        <f>INDEX(Sheet2!E:E,MATCH(Concordance!A451,Sheet2!O:O,0))</f>
        <v>711699.25</v>
      </c>
      <c r="I451" s="184">
        <f>INDEX(Sheet2!F:F,MATCH(Concordance!A451,Sheet2!O:O,0))</f>
        <v>459429.1</v>
      </c>
      <c r="J451" s="184">
        <f>INDEX(Sheet2!H:H,MATCH(A451,Sheet2!O:O,0))</f>
        <v>1171128.3500000001</v>
      </c>
      <c r="K451" s="184">
        <f>INDEX(Sheet2!I:I,MATCH(A451,Sheet2!O:O,0))</f>
        <v>556959.1</v>
      </c>
      <c r="L451" s="184">
        <f>INDEX(Sheet2!J:J,MATCH(A451,Sheet2!O:O,0))</f>
        <v>556959.1</v>
      </c>
      <c r="M451" s="184">
        <f>INDEX(Sheet2!L:L,MATCH(A451,Sheet2!O:O,0))</f>
        <v>1113918.2</v>
      </c>
      <c r="O451" s="184">
        <f>INDEX(Sheet3!E:E,MATCH(Concordance!A451,Sheet3!I:I,0))</f>
        <v>1025776</v>
      </c>
      <c r="P451" s="184">
        <f>INDEX(Sheet3!H:H,MATCH(A451,Sheet3!I:I,0))</f>
        <v>1025650</v>
      </c>
    </row>
    <row r="452" spans="1:16" x14ac:dyDescent="0.25">
      <c r="A452" s="22">
        <v>96099</v>
      </c>
      <c r="B452" s="27" t="s">
        <v>1061</v>
      </c>
      <c r="C452" s="24">
        <v>26929281</v>
      </c>
      <c r="D452" s="24" t="s">
        <v>134</v>
      </c>
      <c r="E452" s="184">
        <v>2929813</v>
      </c>
      <c r="F452" s="184">
        <v>585962.6</v>
      </c>
      <c r="G452" s="184">
        <v>2343850.4</v>
      </c>
      <c r="H452" s="184">
        <f>INDEX(Sheet2!E:E,MATCH(Concordance!A452,Sheet2!O:O,0))</f>
        <v>648069.36</v>
      </c>
      <c r="I452" s="184">
        <f>INDEX(Sheet2!F:F,MATCH(Concordance!A452,Sheet2!O:O,0))</f>
        <v>1411297.64</v>
      </c>
      <c r="J452" s="184">
        <f>INDEX(Sheet2!H:H,MATCH(A452,Sheet2!O:O,0))</f>
        <v>2059367</v>
      </c>
      <c r="K452" s="184">
        <f>INDEX(Sheet2!I:I,MATCH(A452,Sheet2!O:O,0))</f>
        <v>212998.06</v>
      </c>
      <c r="L452" s="184">
        <f>INDEX(Sheet2!J:J,MATCH(A452,Sheet2!O:O,0))</f>
        <v>19963.62</v>
      </c>
      <c r="M452" s="184">
        <f>INDEX(Sheet2!L:L,MATCH(A452,Sheet2!O:O,0))</f>
        <v>232961.68</v>
      </c>
      <c r="O452" s="184">
        <f>INDEX(Sheet3!E:E,MATCH(Concordance!A452,Sheet3!I:I,0))</f>
        <v>1302325</v>
      </c>
      <c r="P452" s="184">
        <f>INDEX(Sheet3!H:H,MATCH(A452,Sheet3!I:I,0))</f>
        <v>1261572.8500000001</v>
      </c>
    </row>
    <row r="453" spans="1:16" x14ac:dyDescent="0.25">
      <c r="A453" s="22">
        <v>96101</v>
      </c>
      <c r="B453" s="27" t="s">
        <v>1062</v>
      </c>
      <c r="C453" s="24">
        <v>84390590</v>
      </c>
      <c r="D453" s="24" t="s">
        <v>156</v>
      </c>
      <c r="E453" s="184">
        <v>575056</v>
      </c>
      <c r="F453" s="184">
        <v>115011.20000000001</v>
      </c>
      <c r="G453" s="184">
        <v>460044.80000000005</v>
      </c>
      <c r="H453" s="184">
        <f>INDEX(Sheet2!E:E,MATCH(Concordance!A453,Sheet2!O:O,0))</f>
        <v>8116.5</v>
      </c>
      <c r="I453" s="184">
        <f>INDEX(Sheet2!F:F,MATCH(Concordance!A453,Sheet2!O:O,0))</f>
        <v>0</v>
      </c>
      <c r="J453" s="184">
        <f>INDEX(Sheet2!H:H,MATCH(A453,Sheet2!O:O,0))</f>
        <v>8116.5</v>
      </c>
      <c r="K453" s="184">
        <f>INDEX(Sheet2!I:I,MATCH(A453,Sheet2!O:O,0))</f>
        <v>0</v>
      </c>
      <c r="L453" s="184">
        <f>INDEX(Sheet2!J:J,MATCH(A453,Sheet2!O:O,0))</f>
        <v>400566.56</v>
      </c>
      <c r="M453" s="184">
        <f>INDEX(Sheet2!L:L,MATCH(A453,Sheet2!O:O,0))</f>
        <v>400566.56</v>
      </c>
      <c r="O453" s="184">
        <f>INDEX(Sheet3!E:E,MATCH(Concordance!A453,Sheet3!I:I,0))</f>
        <v>255617</v>
      </c>
      <c r="P453" s="184">
        <f>INDEX(Sheet3!H:H,MATCH(A453,Sheet3!I:I,0))</f>
        <v>255585</v>
      </c>
    </row>
    <row r="454" spans="1:16" x14ac:dyDescent="0.25">
      <c r="A454" s="22">
        <v>96102</v>
      </c>
      <c r="B454" s="27" t="s">
        <v>1063</v>
      </c>
      <c r="C454" s="24">
        <v>39448717</v>
      </c>
      <c r="D454" s="24" t="s">
        <v>193</v>
      </c>
      <c r="E454" s="184">
        <v>840540</v>
      </c>
      <c r="F454" s="184">
        <v>168108</v>
      </c>
      <c r="G454" s="184">
        <v>672432</v>
      </c>
      <c r="H454" s="184">
        <f>INDEX(Sheet2!E:E,MATCH(Concordance!A454,Sheet2!O:O,0))</f>
        <v>456111.51</v>
      </c>
      <c r="I454" s="184">
        <f>INDEX(Sheet2!F:F,MATCH(Concordance!A454,Sheet2!O:O,0))</f>
        <v>91709.7</v>
      </c>
      <c r="J454" s="184">
        <f>INDEX(Sheet2!H:H,MATCH(A454,Sheet2!O:O,0))</f>
        <v>547821.21</v>
      </c>
      <c r="K454" s="184">
        <f>INDEX(Sheet2!I:I,MATCH(A454,Sheet2!O:O,0))</f>
        <v>51646.05</v>
      </c>
      <c r="L454" s="184">
        <f>INDEX(Sheet2!J:J,MATCH(A454,Sheet2!O:O,0))</f>
        <v>170626.82</v>
      </c>
      <c r="M454" s="184">
        <f>INDEX(Sheet2!L:L,MATCH(A454,Sheet2!O:O,0))</f>
        <v>222272.87</v>
      </c>
      <c r="O454" s="184">
        <f>INDEX(Sheet3!E:E,MATCH(Concordance!A454,Sheet3!I:I,0))</f>
        <v>373627</v>
      </c>
      <c r="P454" s="184">
        <f>INDEX(Sheet3!H:H,MATCH(A454,Sheet3!I:I,0))</f>
        <v>373627</v>
      </c>
    </row>
    <row r="455" spans="1:16" x14ac:dyDescent="0.25">
      <c r="A455" s="22">
        <v>96103</v>
      </c>
      <c r="B455" s="27" t="s">
        <v>1064</v>
      </c>
      <c r="C455" s="24">
        <v>84389345</v>
      </c>
      <c r="D455" s="24" t="s">
        <v>292</v>
      </c>
      <c r="E455" s="184">
        <v>3975218</v>
      </c>
      <c r="F455" s="184">
        <v>795043.60000000009</v>
      </c>
      <c r="G455" s="184">
        <v>3180174.4000000004</v>
      </c>
      <c r="H455" s="184">
        <f>INDEX(Sheet2!E:E,MATCH(Concordance!A455,Sheet2!O:O,0))</f>
        <v>1306956</v>
      </c>
      <c r="I455" s="184">
        <f>INDEX(Sheet2!F:F,MATCH(Concordance!A455,Sheet2!O:O,0))</f>
        <v>861906</v>
      </c>
      <c r="J455" s="184">
        <f>INDEX(Sheet2!H:H,MATCH(A455,Sheet2!O:O,0))</f>
        <v>2168862</v>
      </c>
      <c r="K455" s="184">
        <f>INDEX(Sheet2!I:I,MATCH(A455,Sheet2!O:O,0))</f>
        <v>72309.88</v>
      </c>
      <c r="L455" s="184">
        <f>INDEX(Sheet2!J:J,MATCH(A455,Sheet2!O:O,0))</f>
        <v>671627.26</v>
      </c>
      <c r="M455" s="184">
        <f>INDEX(Sheet2!L:L,MATCH(A455,Sheet2!O:O,0))</f>
        <v>743937.14</v>
      </c>
      <c r="O455" s="184">
        <f>INDEX(Sheet3!E:E,MATCH(Concordance!A455,Sheet3!I:I,0))</f>
        <v>1767016</v>
      </c>
      <c r="P455" s="184">
        <f>INDEX(Sheet3!H:H,MATCH(A455,Sheet3!I:I,0))</f>
        <v>1767016</v>
      </c>
    </row>
    <row r="456" spans="1:16" x14ac:dyDescent="0.25">
      <c r="A456" s="22">
        <v>96104</v>
      </c>
      <c r="B456" s="27" t="s">
        <v>1065</v>
      </c>
      <c r="C456" s="24">
        <v>79927414</v>
      </c>
      <c r="D456" s="24" t="s">
        <v>330</v>
      </c>
      <c r="E456" s="184">
        <v>12204266</v>
      </c>
      <c r="F456" s="184">
        <v>2440853.2000000002</v>
      </c>
      <c r="G456" s="184">
        <v>9763412.8000000007</v>
      </c>
      <c r="H456" s="184">
        <f>INDEX(Sheet2!E:E,MATCH(Concordance!A456,Sheet2!O:O,0))</f>
        <v>4533039</v>
      </c>
      <c r="I456" s="184">
        <f>INDEX(Sheet2!F:F,MATCH(Concordance!A456,Sheet2!O:O,0))</f>
        <v>3912882.5</v>
      </c>
      <c r="J456" s="184">
        <f>INDEX(Sheet2!H:H,MATCH(A456,Sheet2!O:O,0))</f>
        <v>8445921.5</v>
      </c>
      <c r="K456" s="184">
        <f>INDEX(Sheet2!I:I,MATCH(A456,Sheet2!O:O,0))</f>
        <v>0</v>
      </c>
      <c r="L456" s="184">
        <f>INDEX(Sheet2!J:J,MATCH(A456,Sheet2!O:O,0))</f>
        <v>1692241.37</v>
      </c>
      <c r="M456" s="184">
        <f>INDEX(Sheet2!L:L,MATCH(A456,Sheet2!O:O,0))</f>
        <v>1692241.37</v>
      </c>
      <c r="O456" s="184">
        <f>INDEX(Sheet3!E:E,MATCH(Concordance!A456,Sheet3!I:I,0))</f>
        <v>5424892</v>
      </c>
      <c r="P456" s="184">
        <f>INDEX(Sheet3!H:H,MATCH(A456,Sheet3!I:I,0))</f>
        <v>5424227</v>
      </c>
    </row>
    <row r="457" spans="1:16" x14ac:dyDescent="0.25">
      <c r="A457" s="22">
        <v>96106</v>
      </c>
      <c r="B457" s="27" t="s">
        <v>1066</v>
      </c>
      <c r="C457" s="24">
        <v>55873657</v>
      </c>
      <c r="D457" s="24" t="s">
        <v>358</v>
      </c>
      <c r="E457" s="184">
        <v>840063</v>
      </c>
      <c r="F457" s="184">
        <v>168012.6</v>
      </c>
      <c r="G457" s="184">
        <v>672050.4</v>
      </c>
      <c r="H457" s="184">
        <f>INDEX(Sheet2!E:E,MATCH(Concordance!A457,Sheet2!O:O,0))</f>
        <v>395537.5</v>
      </c>
      <c r="I457" s="184">
        <f>INDEX(Sheet2!F:F,MATCH(Concordance!A457,Sheet2!O:O,0))</f>
        <v>0</v>
      </c>
      <c r="J457" s="184">
        <f>INDEX(Sheet2!H:H,MATCH(A457,Sheet2!O:O,0))</f>
        <v>395537.5</v>
      </c>
      <c r="K457" s="184">
        <f>INDEX(Sheet2!I:I,MATCH(A457,Sheet2!O:O,0))</f>
        <v>0</v>
      </c>
      <c r="L457" s="184">
        <f>INDEX(Sheet2!J:J,MATCH(A457,Sheet2!O:O,0))</f>
        <v>342171.25</v>
      </c>
      <c r="M457" s="184">
        <f>INDEX(Sheet2!L:L,MATCH(A457,Sheet2!O:O,0))</f>
        <v>342171.25</v>
      </c>
      <c r="O457" s="184">
        <f>INDEX(Sheet3!E:E,MATCH(Concordance!A457,Sheet3!I:I,0))</f>
        <v>373415</v>
      </c>
      <c r="P457" s="184">
        <f>INDEX(Sheet3!H:H,MATCH(A457,Sheet3!I:I,0))</f>
        <v>373369</v>
      </c>
    </row>
    <row r="458" spans="1:16" x14ac:dyDescent="0.25">
      <c r="A458" s="22">
        <v>96107</v>
      </c>
      <c r="B458" s="27" t="s">
        <v>1067</v>
      </c>
      <c r="C458" s="24">
        <v>60562287</v>
      </c>
      <c r="D458" s="24" t="s">
        <v>398</v>
      </c>
      <c r="E458" s="184">
        <v>1187268</v>
      </c>
      <c r="F458" s="184">
        <v>237453.6</v>
      </c>
      <c r="G458" s="184">
        <v>949814.4</v>
      </c>
      <c r="H458" s="184">
        <f>INDEX(Sheet2!E:E,MATCH(Concordance!A458,Sheet2!O:O,0))</f>
        <v>782047.14</v>
      </c>
      <c r="I458" s="184">
        <f>INDEX(Sheet2!F:F,MATCH(Concordance!A458,Sheet2!O:O,0))</f>
        <v>63094.36</v>
      </c>
      <c r="J458" s="184">
        <f>INDEX(Sheet2!H:H,MATCH(A458,Sheet2!O:O,0))</f>
        <v>845141.5</v>
      </c>
      <c r="K458" s="184">
        <f>INDEX(Sheet2!I:I,MATCH(A458,Sheet2!O:O,0))</f>
        <v>247899.05</v>
      </c>
      <c r="L458" s="184">
        <f>INDEX(Sheet2!J:J,MATCH(A458,Sheet2!O:O,0))</f>
        <v>94227.45</v>
      </c>
      <c r="M458" s="184">
        <f>INDEX(Sheet2!L:L,MATCH(A458,Sheet2!O:O,0))</f>
        <v>342126.5</v>
      </c>
      <c r="O458" s="184">
        <f>INDEX(Sheet3!E:E,MATCH(Concordance!A458,Sheet3!I:I,0))</f>
        <v>527750</v>
      </c>
      <c r="P458" s="184">
        <f>INDEX(Sheet3!H:H,MATCH(A458,Sheet3!I:I,0))</f>
        <v>527750</v>
      </c>
    </row>
    <row r="459" spans="1:16" x14ac:dyDescent="0.25">
      <c r="A459" s="22">
        <v>96109</v>
      </c>
      <c r="B459" s="27" t="s">
        <v>70</v>
      </c>
      <c r="C459" s="24">
        <v>75895193</v>
      </c>
      <c r="D459" s="24" t="s">
        <v>456</v>
      </c>
      <c r="E459" s="184">
        <v>31334446</v>
      </c>
      <c r="F459" s="184">
        <v>6266889.2000000002</v>
      </c>
      <c r="G459" s="184">
        <v>25067556.800000001</v>
      </c>
      <c r="H459" s="184">
        <f>INDEX(Sheet2!E:E,MATCH(Concordance!A459,Sheet2!O:O,0))</f>
        <v>5623491.6100000003</v>
      </c>
      <c r="I459" s="184">
        <f>INDEX(Sheet2!F:F,MATCH(Concordance!A459,Sheet2!O:O,0))</f>
        <v>5989701.2199999997</v>
      </c>
      <c r="J459" s="184">
        <f>INDEX(Sheet2!H:H,MATCH(A459,Sheet2!O:O,0))</f>
        <v>11613192.83</v>
      </c>
      <c r="K459" s="184">
        <f>INDEX(Sheet2!I:I,MATCH(A459,Sheet2!O:O,0))</f>
        <v>4169406.62</v>
      </c>
      <c r="L459" s="184">
        <f>INDEX(Sheet2!J:J,MATCH(A459,Sheet2!O:O,0))</f>
        <v>3039798.81</v>
      </c>
      <c r="M459" s="184">
        <f>INDEX(Sheet2!L:L,MATCH(A459,Sheet2!O:O,0))</f>
        <v>7209205.4299999997</v>
      </c>
      <c r="O459" s="184">
        <f>INDEX(Sheet3!E:E,MATCH(Concordance!A459,Sheet3!I:I,0))</f>
        <v>13928408</v>
      </c>
      <c r="P459" s="184">
        <f>INDEX(Sheet3!H:H,MATCH(A459,Sheet3!I:I,0))</f>
        <v>9570153.0500000007</v>
      </c>
    </row>
    <row r="460" spans="1:16" x14ac:dyDescent="0.25">
      <c r="A460" s="22">
        <v>96110</v>
      </c>
      <c r="B460" s="27" t="s">
        <v>1068</v>
      </c>
      <c r="C460" s="24">
        <v>83033738</v>
      </c>
      <c r="D460" s="24" t="s">
        <v>538</v>
      </c>
      <c r="E460" s="184">
        <v>15811654</v>
      </c>
      <c r="F460" s="184">
        <v>3162330.8000000003</v>
      </c>
      <c r="G460" s="184">
        <v>12649323.200000001</v>
      </c>
      <c r="H460" s="184">
        <f>INDEX(Sheet2!E:E,MATCH(Concordance!A460,Sheet2!O:O,0))</f>
        <v>0</v>
      </c>
      <c r="I460" s="184">
        <f>INDEX(Sheet2!F:F,MATCH(Concordance!A460,Sheet2!O:O,0))</f>
        <v>449542.14</v>
      </c>
      <c r="J460" s="184">
        <f>INDEX(Sheet2!H:H,MATCH(A460,Sheet2!O:O,0))</f>
        <v>449542.14</v>
      </c>
      <c r="K460" s="184">
        <f>INDEX(Sheet2!I:I,MATCH(A460,Sheet2!O:O,0))</f>
        <v>0</v>
      </c>
      <c r="L460" s="184">
        <f>INDEX(Sheet2!J:J,MATCH(A460,Sheet2!O:O,0))</f>
        <v>1931438.01</v>
      </c>
      <c r="M460" s="184">
        <f>INDEX(Sheet2!L:L,MATCH(A460,Sheet2!O:O,0))</f>
        <v>1931438.01</v>
      </c>
      <c r="O460" s="184">
        <f>INDEX(Sheet3!E:E,MATCH(Concordance!A460,Sheet3!I:I,0))</f>
        <v>7028405</v>
      </c>
      <c r="P460" s="184">
        <f>INDEX(Sheet3!H:H,MATCH(A460,Sheet3!I:I,0))</f>
        <v>7028405</v>
      </c>
    </row>
    <row r="461" spans="1:16" x14ac:dyDescent="0.25">
      <c r="A461" s="22">
        <v>96111</v>
      </c>
      <c r="B461" s="27" t="s">
        <v>1069</v>
      </c>
      <c r="C461" s="24">
        <v>94395811</v>
      </c>
      <c r="D461" s="24" t="s">
        <v>539</v>
      </c>
      <c r="E461" s="184">
        <v>35262891</v>
      </c>
      <c r="F461" s="184">
        <v>7052578.2000000002</v>
      </c>
      <c r="G461" s="184">
        <v>28210312.800000001</v>
      </c>
      <c r="H461" s="184">
        <f>INDEX(Sheet2!E:E,MATCH(Concordance!A461,Sheet2!O:O,0))</f>
        <v>0</v>
      </c>
      <c r="I461" s="184">
        <f>INDEX(Sheet2!F:F,MATCH(Concordance!A461,Sheet2!O:O,0))</f>
        <v>9890094.4800000004</v>
      </c>
      <c r="J461" s="184">
        <f>INDEX(Sheet2!H:H,MATCH(A461,Sheet2!O:O,0))</f>
        <v>9890094.4800000004</v>
      </c>
      <c r="K461" s="184">
        <f>INDEX(Sheet2!I:I,MATCH(A461,Sheet2!O:O,0))</f>
        <v>0</v>
      </c>
      <c r="L461" s="184">
        <f>INDEX(Sheet2!J:J,MATCH(A461,Sheet2!O:O,0))</f>
        <v>2725218.76</v>
      </c>
      <c r="M461" s="184">
        <f>INDEX(Sheet2!L:L,MATCH(A461,Sheet2!O:O,0))</f>
        <v>2725218.76</v>
      </c>
      <c r="O461" s="184">
        <f>INDEX(Sheet3!E:E,MATCH(Concordance!A461,Sheet3!I:I,0))</f>
        <v>15674633</v>
      </c>
      <c r="P461" s="184">
        <f>INDEX(Sheet3!H:H,MATCH(A461,Sheet3!I:I,0))</f>
        <v>11160490.59</v>
      </c>
    </row>
    <row r="462" spans="1:16" x14ac:dyDescent="0.25">
      <c r="A462" s="22">
        <v>96112</v>
      </c>
      <c r="B462" s="27" t="s">
        <v>1070</v>
      </c>
      <c r="C462" s="24">
        <v>79783791</v>
      </c>
      <c r="D462" s="24" t="s">
        <v>627</v>
      </c>
      <c r="E462" s="184">
        <v>4911884</v>
      </c>
      <c r="F462" s="184">
        <v>982376.8</v>
      </c>
      <c r="G462" s="184">
        <v>3929507.2</v>
      </c>
      <c r="H462" s="184">
        <f>INDEX(Sheet2!E:E,MATCH(Concordance!A462,Sheet2!O:O,0))</f>
        <v>3253317.94</v>
      </c>
      <c r="I462" s="184">
        <f>INDEX(Sheet2!F:F,MATCH(Concordance!A462,Sheet2!O:O,0))</f>
        <v>575836.93000000005</v>
      </c>
      <c r="J462" s="184">
        <f>INDEX(Sheet2!H:H,MATCH(A462,Sheet2!O:O,0))</f>
        <v>3829154.87</v>
      </c>
      <c r="K462" s="184">
        <f>INDEX(Sheet2!I:I,MATCH(A462,Sheet2!O:O,0))</f>
        <v>0</v>
      </c>
      <c r="L462" s="184">
        <f>INDEX(Sheet2!J:J,MATCH(A462,Sheet2!O:O,0))</f>
        <v>151482.67000000001</v>
      </c>
      <c r="M462" s="184">
        <f>INDEX(Sheet2!L:L,MATCH(A462,Sheet2!O:O,0))</f>
        <v>151482.67000000001</v>
      </c>
      <c r="O462" s="184">
        <f>INDEX(Sheet3!E:E,MATCH(Concordance!A462,Sheet3!I:I,0))</f>
        <v>2183371</v>
      </c>
      <c r="P462" s="184">
        <f>INDEX(Sheet3!H:H,MATCH(A462,Sheet3!I:I,0))</f>
        <v>2183371</v>
      </c>
    </row>
    <row r="463" spans="1:16" x14ac:dyDescent="0.25">
      <c r="A463" s="22">
        <v>96113</v>
      </c>
      <c r="B463" s="27" t="s">
        <v>1071</v>
      </c>
      <c r="C463" s="24">
        <v>830274556</v>
      </c>
      <c r="D463" s="24" t="s">
        <v>628</v>
      </c>
      <c r="E463" s="184">
        <v>1687798</v>
      </c>
      <c r="F463" s="184">
        <v>337559.60000000003</v>
      </c>
      <c r="G463" s="184">
        <v>1350238.4000000001</v>
      </c>
      <c r="H463" s="184">
        <f>INDEX(Sheet2!E:E,MATCH(Concordance!A463,Sheet2!O:O,0))</f>
        <v>0</v>
      </c>
      <c r="I463" s="184">
        <f>INDEX(Sheet2!F:F,MATCH(Concordance!A463,Sheet2!O:O,0))</f>
        <v>1350238.4</v>
      </c>
      <c r="J463" s="184">
        <f>INDEX(Sheet2!H:H,MATCH(A463,Sheet2!O:O,0))</f>
        <v>1350238.4</v>
      </c>
      <c r="K463" s="184">
        <f>INDEX(Sheet2!I:I,MATCH(A463,Sheet2!O:O,0))</f>
        <v>0</v>
      </c>
      <c r="L463" s="184">
        <f>INDEX(Sheet2!J:J,MATCH(A463,Sheet2!O:O,0))</f>
        <v>225688.69</v>
      </c>
      <c r="M463" s="184">
        <f>INDEX(Sheet2!L:L,MATCH(A463,Sheet2!O:O,0))</f>
        <v>225688.69</v>
      </c>
      <c r="O463" s="184">
        <f>INDEX(Sheet3!E:E,MATCH(Concordance!A463,Sheet3!I:I,0))</f>
        <v>750239</v>
      </c>
      <c r="P463" s="184">
        <f>INDEX(Sheet3!H:H,MATCH(A463,Sheet3!I:I,0))</f>
        <v>750239</v>
      </c>
    </row>
    <row r="464" spans="1:16" x14ac:dyDescent="0.25">
      <c r="A464" s="22">
        <v>96114</v>
      </c>
      <c r="B464" s="27" t="s">
        <v>1072</v>
      </c>
      <c r="C464" s="24">
        <v>150201648</v>
      </c>
      <c r="D464" s="24" t="s">
        <v>641</v>
      </c>
      <c r="E464" s="184">
        <v>2170026</v>
      </c>
      <c r="F464" s="184">
        <v>434005.2</v>
      </c>
      <c r="G464" s="184">
        <v>1736020.8</v>
      </c>
      <c r="H464" s="184">
        <f>INDEX(Sheet2!E:E,MATCH(Concordance!A464,Sheet2!O:O,0))</f>
        <v>44180</v>
      </c>
      <c r="I464" s="184">
        <f>INDEX(Sheet2!F:F,MATCH(Concordance!A464,Sheet2!O:O,0))</f>
        <v>683566.68</v>
      </c>
      <c r="J464" s="184">
        <f>INDEX(Sheet2!H:H,MATCH(A464,Sheet2!O:O,0))</f>
        <v>727746.68</v>
      </c>
      <c r="K464" s="184">
        <f>INDEX(Sheet2!I:I,MATCH(A464,Sheet2!O:O,0))</f>
        <v>0</v>
      </c>
      <c r="L464" s="184">
        <f>INDEX(Sheet2!J:J,MATCH(A464,Sheet2!O:O,0))</f>
        <v>286725.24</v>
      </c>
      <c r="M464" s="184">
        <f>INDEX(Sheet2!L:L,MATCH(A464,Sheet2!O:O,0))</f>
        <v>286725.24</v>
      </c>
      <c r="O464" s="184">
        <f>INDEX(Sheet3!E:E,MATCH(Concordance!A464,Sheet3!I:I,0))</f>
        <v>964594</v>
      </c>
      <c r="P464" s="184">
        <f>INDEX(Sheet3!H:H,MATCH(A464,Sheet3!I:I,0))</f>
        <v>964594</v>
      </c>
    </row>
    <row r="465" spans="1:16" x14ac:dyDescent="0.25">
      <c r="A465" s="22">
        <v>96119</v>
      </c>
      <c r="B465" s="27" t="s">
        <v>1073</v>
      </c>
      <c r="C465" s="24">
        <v>77119055</v>
      </c>
      <c r="D465" s="24" t="s">
        <v>583</v>
      </c>
      <c r="E465" s="184">
        <v>3825532</v>
      </c>
      <c r="F465" s="184">
        <v>765106.4</v>
      </c>
      <c r="G465" s="184">
        <v>3060425.6</v>
      </c>
      <c r="H465" s="184">
        <f>INDEX(Sheet2!E:E,MATCH(Concordance!A465,Sheet2!O:O,0))</f>
        <v>0</v>
      </c>
      <c r="I465" s="184">
        <f>INDEX(Sheet2!F:F,MATCH(Concordance!A465,Sheet2!O:O,0))</f>
        <v>0</v>
      </c>
      <c r="J465" s="184">
        <f>INDEX(Sheet2!H:H,MATCH(A465,Sheet2!O:O,0))</f>
        <v>0</v>
      </c>
      <c r="K465" s="184">
        <f>INDEX(Sheet2!I:I,MATCH(A465,Sheet2!O:O,0))</f>
        <v>0</v>
      </c>
      <c r="L465" s="184">
        <f>INDEX(Sheet2!J:J,MATCH(A465,Sheet2!O:O,0))</f>
        <v>765106</v>
      </c>
      <c r="M465" s="184">
        <f>INDEX(Sheet2!L:L,MATCH(A465,Sheet2!O:O,0))</f>
        <v>765106</v>
      </c>
      <c r="O465" s="184">
        <f>INDEX(Sheet3!E:E,MATCH(Concordance!A465,Sheet3!I:I,0))</f>
        <v>1700479</v>
      </c>
      <c r="P465" s="184">
        <f>INDEX(Sheet3!H:H,MATCH(A465,Sheet3!I:I,0))</f>
        <v>1700271</v>
      </c>
    </row>
    <row r="466" spans="1:16" x14ac:dyDescent="0.25">
      <c r="A466" s="22">
        <v>96901</v>
      </c>
      <c r="B466" s="27" t="s">
        <v>684</v>
      </c>
      <c r="C466" s="24"/>
      <c r="D466" s="24"/>
      <c r="E466" s="184" t="e">
        <v>#N/A</v>
      </c>
      <c r="F466" s="184" t="e">
        <v>#N/A</v>
      </c>
      <c r="G466" s="184" t="e">
        <v>#N/A</v>
      </c>
      <c r="H466" s="184" t="e">
        <f>INDEX(Sheet2!E:E,MATCH(Concordance!A466,Sheet2!O:O,0))</f>
        <v>#N/A</v>
      </c>
      <c r="I466" s="184" t="e">
        <f>INDEX(Sheet2!F:F,MATCH(Concordance!A466,Sheet2!O:O,0))</f>
        <v>#N/A</v>
      </c>
      <c r="J466" s="184" t="e">
        <f>INDEX(Sheet2!H:H,MATCH(A466,Sheet2!O:O,0))</f>
        <v>#N/A</v>
      </c>
      <c r="K466" s="184" t="e">
        <f>INDEX(Sheet2!I:I,MATCH(A466,Sheet2!O:O,0))</f>
        <v>#N/A</v>
      </c>
      <c r="L466" s="184" t="e">
        <f>INDEX(Sheet2!J:J,MATCH(A466,Sheet2!O:O,0))</f>
        <v>#N/A</v>
      </c>
      <c r="M466" s="184" t="e">
        <f>INDEX(Sheet2!L:L,MATCH(A466,Sheet2!O:O,0))</f>
        <v>#N/A</v>
      </c>
      <c r="O466" s="184" t="e">
        <f>INDEX(Sheet3!E:E,MATCH(Concordance!A466,Sheet3!I:I,0))</f>
        <v>#N/A</v>
      </c>
      <c r="P466" s="184" t="e">
        <f>INDEX(Sheet3!H:H,MATCH(A466,Sheet3!I:I,0))</f>
        <v>#N/A</v>
      </c>
    </row>
    <row r="467" spans="1:16" x14ac:dyDescent="0.25">
      <c r="A467" s="22">
        <v>97116</v>
      </c>
      <c r="B467" s="27" t="s">
        <v>59</v>
      </c>
      <c r="C467" s="24">
        <v>54147327</v>
      </c>
      <c r="D467" s="24" t="s">
        <v>417</v>
      </c>
      <c r="E467" s="184">
        <v>191496</v>
      </c>
      <c r="F467" s="184">
        <v>38299.200000000004</v>
      </c>
      <c r="G467" s="184">
        <v>153196.80000000002</v>
      </c>
      <c r="H467" s="184">
        <f>INDEX(Sheet2!E:E,MATCH(Concordance!A467,Sheet2!O:O,0))</f>
        <v>7751.64</v>
      </c>
      <c r="I467" s="184">
        <f>INDEX(Sheet2!F:F,MATCH(Concordance!A467,Sheet2!O:O,0))</f>
        <v>11821.6</v>
      </c>
      <c r="J467" s="184">
        <f>INDEX(Sheet2!H:H,MATCH(A467,Sheet2!O:O,0))</f>
        <v>19573.240000000002</v>
      </c>
      <c r="K467" s="184">
        <f>INDEX(Sheet2!I:I,MATCH(A467,Sheet2!O:O,0))</f>
        <v>14132</v>
      </c>
      <c r="L467" s="184">
        <f>INDEX(Sheet2!J:J,MATCH(A467,Sheet2!O:O,0))</f>
        <v>0</v>
      </c>
      <c r="M467" s="184">
        <f>INDEX(Sheet2!L:L,MATCH(A467,Sheet2!O:O,0))</f>
        <v>14132</v>
      </c>
      <c r="O467" s="184">
        <f>INDEX(Sheet3!E:E,MATCH(Concordance!A467,Sheet3!I:I,0))</f>
        <v>85122</v>
      </c>
      <c r="P467" s="184">
        <f>INDEX(Sheet3!H:H,MATCH(A467,Sheet3!I:I,0))</f>
        <v>85122</v>
      </c>
    </row>
    <row r="468" spans="1:16" x14ac:dyDescent="0.25">
      <c r="A468" s="22">
        <v>97118</v>
      </c>
      <c r="B468" s="27" t="s">
        <v>73</v>
      </c>
      <c r="C468" s="24">
        <v>613854132</v>
      </c>
      <c r="D468" s="24" t="s">
        <v>482</v>
      </c>
      <c r="E468" s="184">
        <v>92222</v>
      </c>
      <c r="F468" s="184">
        <v>18444.400000000001</v>
      </c>
      <c r="G468" s="184">
        <v>73777.600000000006</v>
      </c>
      <c r="H468" s="184">
        <f>INDEX(Sheet2!E:E,MATCH(Concordance!A468,Sheet2!O:O,0))</f>
        <v>0</v>
      </c>
      <c r="I468" s="184">
        <f>INDEX(Sheet2!F:F,MATCH(Concordance!A468,Sheet2!O:O,0))</f>
        <v>8897.64</v>
      </c>
      <c r="J468" s="184">
        <f>INDEX(Sheet2!H:H,MATCH(A468,Sheet2!O:O,0))</f>
        <v>8897.64</v>
      </c>
      <c r="K468" s="184">
        <f>INDEX(Sheet2!I:I,MATCH(A468,Sheet2!O:O,0))</f>
        <v>0</v>
      </c>
      <c r="L468" s="184">
        <f>INDEX(Sheet2!J:J,MATCH(A468,Sheet2!O:O,0))</f>
        <v>64879.96</v>
      </c>
      <c r="M468" s="184">
        <f>INDEX(Sheet2!L:L,MATCH(A468,Sheet2!O:O,0))</f>
        <v>64879.96</v>
      </c>
      <c r="O468" s="184">
        <f>INDEX(Sheet3!E:E,MATCH(Concordance!A468,Sheet3!I:I,0))</f>
        <v>40994</v>
      </c>
      <c r="P468" s="184">
        <f>INDEX(Sheet3!H:H,MATCH(A468,Sheet3!I:I,0))</f>
        <v>40994</v>
      </c>
    </row>
    <row r="469" spans="1:16" x14ac:dyDescent="0.25">
      <c r="A469" s="22">
        <v>97119</v>
      </c>
      <c r="B469" s="27" t="s">
        <v>57</v>
      </c>
      <c r="C469" s="24">
        <v>963417709</v>
      </c>
      <c r="D469" s="24" t="s">
        <v>395</v>
      </c>
      <c r="E469" s="184">
        <v>190618</v>
      </c>
      <c r="F469" s="184">
        <v>38123.599999999999</v>
      </c>
      <c r="G469" s="184">
        <v>152494.39999999999</v>
      </c>
      <c r="H469" s="184">
        <f>INDEX(Sheet2!E:E,MATCH(Concordance!A469,Sheet2!O:O,0))</f>
        <v>0</v>
      </c>
      <c r="I469" s="184">
        <f>INDEX(Sheet2!F:F,MATCH(Concordance!A469,Sheet2!O:O,0))</f>
        <v>90618</v>
      </c>
      <c r="J469" s="184">
        <f>INDEX(Sheet2!H:H,MATCH(A469,Sheet2!O:O,0))</f>
        <v>90618</v>
      </c>
      <c r="K469" s="184">
        <f>INDEX(Sheet2!I:I,MATCH(A469,Sheet2!O:O,0))</f>
        <v>32000</v>
      </c>
      <c r="L469" s="184">
        <f>INDEX(Sheet2!J:J,MATCH(A469,Sheet2!O:O,0))</f>
        <v>68000</v>
      </c>
      <c r="M469" s="184">
        <f>INDEX(Sheet2!L:L,MATCH(A469,Sheet2!O:O,0))</f>
        <v>100000</v>
      </c>
      <c r="O469" s="184">
        <f>INDEX(Sheet3!E:E,MATCH(Concordance!A469,Sheet3!I:I,0))</f>
        <v>84731</v>
      </c>
      <c r="P469" s="184">
        <f>INDEX(Sheet3!H:H,MATCH(A469,Sheet3!I:I,0))</f>
        <v>84731</v>
      </c>
    </row>
    <row r="470" spans="1:16" x14ac:dyDescent="0.25">
      <c r="A470" s="22">
        <v>97122</v>
      </c>
      <c r="B470" s="27" t="s">
        <v>42</v>
      </c>
      <c r="C470" s="24">
        <v>35433929</v>
      </c>
      <c r="D470" s="24" t="s">
        <v>294</v>
      </c>
      <c r="E470" s="184">
        <v>15329</v>
      </c>
      <c r="F470" s="184">
        <v>3065.8</v>
      </c>
      <c r="G470" s="184">
        <v>12263.2</v>
      </c>
      <c r="H470" s="184">
        <f>INDEX(Sheet2!E:E,MATCH(Concordance!A470,Sheet2!O:O,0))</f>
        <v>12095</v>
      </c>
      <c r="I470" s="184">
        <f>INDEX(Sheet2!F:F,MATCH(Concordance!A470,Sheet2!O:O,0))</f>
        <v>0</v>
      </c>
      <c r="J470" s="184">
        <f>INDEX(Sheet2!H:H,MATCH(A470,Sheet2!O:O,0))</f>
        <v>12095</v>
      </c>
      <c r="K470" s="184">
        <f>INDEX(Sheet2!I:I,MATCH(A470,Sheet2!O:O,0))</f>
        <v>3234</v>
      </c>
      <c r="L470" s="184">
        <f>INDEX(Sheet2!J:J,MATCH(A470,Sheet2!O:O,0))</f>
        <v>0</v>
      </c>
      <c r="M470" s="184">
        <f>INDEX(Sheet2!L:L,MATCH(A470,Sheet2!O:O,0))</f>
        <v>3234</v>
      </c>
      <c r="O470" s="184">
        <f>INDEX(Sheet3!E:E,MATCH(Concordance!A470,Sheet3!I:I,0))</f>
        <v>6814</v>
      </c>
      <c r="P470" s="184">
        <f>INDEX(Sheet3!H:H,MATCH(A470,Sheet3!I:I,0))</f>
        <v>6814</v>
      </c>
    </row>
    <row r="471" spans="1:16" x14ac:dyDescent="0.25">
      <c r="A471" s="22">
        <v>97127</v>
      </c>
      <c r="B471" s="27" t="s">
        <v>41</v>
      </c>
      <c r="C471" s="24">
        <v>184207850</v>
      </c>
      <c r="D471" s="24" t="s">
        <v>272</v>
      </c>
      <c r="E471" s="184">
        <v>104623</v>
      </c>
      <c r="F471" s="184">
        <v>20924.600000000002</v>
      </c>
      <c r="G471" s="184">
        <v>83698.400000000009</v>
      </c>
      <c r="H471" s="184">
        <f>INDEX(Sheet2!E:E,MATCH(Concordance!A471,Sheet2!O:O,0))</f>
        <v>0</v>
      </c>
      <c r="I471" s="184">
        <f>INDEX(Sheet2!F:F,MATCH(Concordance!A471,Sheet2!O:O,0))</f>
        <v>57316.84</v>
      </c>
      <c r="J471" s="184">
        <f>INDEX(Sheet2!H:H,MATCH(A471,Sheet2!O:O,0))</f>
        <v>57316.84</v>
      </c>
      <c r="K471" s="184">
        <f>INDEX(Sheet2!I:I,MATCH(A471,Sheet2!O:O,0))</f>
        <v>0</v>
      </c>
      <c r="L471" s="184">
        <f>INDEX(Sheet2!J:J,MATCH(A471,Sheet2!O:O,0))</f>
        <v>39894.300000000003</v>
      </c>
      <c r="M471" s="184">
        <f>INDEX(Sheet2!L:L,MATCH(A471,Sheet2!O:O,0))</f>
        <v>39894.300000000003</v>
      </c>
      <c r="O471" s="184">
        <f>INDEX(Sheet3!E:E,MATCH(Concordance!A471,Sheet3!I:I,0))</f>
        <v>46506</v>
      </c>
      <c r="P471" s="184">
        <f>INDEX(Sheet3!H:H,MATCH(A471,Sheet3!I:I,0))</f>
        <v>46506</v>
      </c>
    </row>
    <row r="472" spans="1:16" x14ac:dyDescent="0.25">
      <c r="A472" s="22">
        <v>97129</v>
      </c>
      <c r="B472" s="27" t="s">
        <v>1074</v>
      </c>
      <c r="C472" s="24">
        <v>63669212</v>
      </c>
      <c r="D472" s="24" t="s">
        <v>407</v>
      </c>
      <c r="E472" s="184">
        <v>4812187</v>
      </c>
      <c r="F472" s="184">
        <v>962437.4</v>
      </c>
      <c r="G472" s="184">
        <v>3849749.6</v>
      </c>
      <c r="H472" s="184">
        <f>INDEX(Sheet2!E:E,MATCH(Concordance!A472,Sheet2!O:O,0))</f>
        <v>1040180.24</v>
      </c>
      <c r="I472" s="184">
        <f>INDEX(Sheet2!F:F,MATCH(Concordance!A472,Sheet2!O:O,0))</f>
        <v>2377773.71</v>
      </c>
      <c r="J472" s="184">
        <f>INDEX(Sheet2!H:H,MATCH(A472,Sheet2!O:O,0))</f>
        <v>3417953.95</v>
      </c>
      <c r="K472" s="184">
        <f>INDEX(Sheet2!I:I,MATCH(A472,Sheet2!O:O,0))</f>
        <v>1324059.2</v>
      </c>
      <c r="L472" s="184">
        <f>INDEX(Sheet2!J:J,MATCH(A472,Sheet2!O:O,0))</f>
        <v>20000</v>
      </c>
      <c r="M472" s="184">
        <f>INDEX(Sheet2!L:L,MATCH(A472,Sheet2!O:O,0))</f>
        <v>1344059.2</v>
      </c>
      <c r="O472" s="184">
        <f>INDEX(Sheet3!E:E,MATCH(Concordance!A472,Sheet3!I:I,0))</f>
        <v>2139055</v>
      </c>
      <c r="P472" s="184">
        <f>INDEX(Sheet3!H:H,MATCH(A472,Sheet3!I:I,0))</f>
        <v>2138793</v>
      </c>
    </row>
    <row r="473" spans="1:16" x14ac:dyDescent="0.25">
      <c r="A473" s="22">
        <v>97130</v>
      </c>
      <c r="B473" s="27" t="s">
        <v>1075</v>
      </c>
      <c r="C473" s="24">
        <v>100042233</v>
      </c>
      <c r="D473" s="24" t="s">
        <v>568</v>
      </c>
      <c r="E473" s="184">
        <v>678415</v>
      </c>
      <c r="F473" s="184">
        <v>135683</v>
      </c>
      <c r="G473" s="184">
        <v>542732</v>
      </c>
      <c r="H473" s="184">
        <f>INDEX(Sheet2!E:E,MATCH(Concordance!A473,Sheet2!O:O,0))</f>
        <v>126410</v>
      </c>
      <c r="I473" s="184">
        <f>INDEX(Sheet2!F:F,MATCH(Concordance!A473,Sheet2!O:O,0))</f>
        <v>294676.32</v>
      </c>
      <c r="J473" s="184">
        <f>INDEX(Sheet2!H:H,MATCH(A473,Sheet2!O:O,0))</f>
        <v>421086.32</v>
      </c>
      <c r="K473" s="184">
        <f>INDEX(Sheet2!I:I,MATCH(A473,Sheet2!O:O,0))</f>
        <v>24628.79</v>
      </c>
      <c r="L473" s="184">
        <f>INDEX(Sheet2!J:J,MATCH(A473,Sheet2!O:O,0))</f>
        <v>60000</v>
      </c>
      <c r="M473" s="184">
        <f>INDEX(Sheet2!L:L,MATCH(A473,Sheet2!O:O,0))</f>
        <v>84628.790000000008</v>
      </c>
      <c r="O473" s="184">
        <f>INDEX(Sheet3!E:E,MATCH(Concordance!A473,Sheet3!I:I,0))</f>
        <v>301561</v>
      </c>
      <c r="P473" s="184">
        <f>INDEX(Sheet3!H:H,MATCH(A473,Sheet3!I:I,0))</f>
        <v>301561</v>
      </c>
    </row>
    <row r="474" spans="1:16" x14ac:dyDescent="0.25">
      <c r="A474" s="22">
        <v>97131</v>
      </c>
      <c r="B474" s="27" t="s">
        <v>1076</v>
      </c>
      <c r="C474" s="24">
        <v>73042558</v>
      </c>
      <c r="D474" s="24" t="s">
        <v>610</v>
      </c>
      <c r="E474" s="184">
        <v>732686</v>
      </c>
      <c r="F474" s="184">
        <v>146537.20000000001</v>
      </c>
      <c r="G474" s="184">
        <v>586148.80000000005</v>
      </c>
      <c r="H474" s="184">
        <f>INDEX(Sheet2!E:E,MATCH(Concordance!A474,Sheet2!O:O,0))</f>
        <v>384348.68</v>
      </c>
      <c r="I474" s="184">
        <f>INDEX(Sheet2!F:F,MATCH(Concordance!A474,Sheet2!O:O,0))</f>
        <v>201800.12</v>
      </c>
      <c r="J474" s="184">
        <f>INDEX(Sheet2!H:H,MATCH(A474,Sheet2!O:O,0))</f>
        <v>586148.80000000005</v>
      </c>
      <c r="K474" s="184">
        <f>INDEX(Sheet2!I:I,MATCH(A474,Sheet2!O:O,0))</f>
        <v>47000</v>
      </c>
      <c r="L474" s="184">
        <f>INDEX(Sheet2!J:J,MATCH(A474,Sheet2!O:O,0))</f>
        <v>99537.2</v>
      </c>
      <c r="M474" s="184">
        <f>INDEX(Sheet2!L:L,MATCH(A474,Sheet2!O:O,0))</f>
        <v>146537.20000000001</v>
      </c>
      <c r="O474" s="184">
        <f>INDEX(Sheet3!E:E,MATCH(Concordance!A474,Sheet3!I:I,0))</f>
        <v>325685</v>
      </c>
      <c r="P474" s="184">
        <f>INDEX(Sheet3!H:H,MATCH(A474,Sheet3!I:I,0))</f>
        <v>325685</v>
      </c>
    </row>
    <row r="475" spans="1:16" x14ac:dyDescent="0.25">
      <c r="A475" s="22">
        <v>98080</v>
      </c>
      <c r="B475" s="27" t="s">
        <v>1077</v>
      </c>
      <c r="C475" s="24">
        <v>159603893</v>
      </c>
      <c r="D475" s="24" t="s">
        <v>550</v>
      </c>
      <c r="E475" s="184">
        <v>2275920</v>
      </c>
      <c r="F475" s="184">
        <v>455184</v>
      </c>
      <c r="G475" s="184">
        <v>1820736</v>
      </c>
      <c r="H475" s="184">
        <f>INDEX(Sheet2!E:E,MATCH(Concordance!A475,Sheet2!O:O,0))</f>
        <v>690311.36</v>
      </c>
      <c r="I475" s="184">
        <f>INDEX(Sheet2!F:F,MATCH(Concordance!A475,Sheet2!O:O,0))</f>
        <v>1107809.71</v>
      </c>
      <c r="J475" s="184">
        <f>INDEX(Sheet2!H:H,MATCH(A475,Sheet2!O:O,0))</f>
        <v>1798121.0699999998</v>
      </c>
      <c r="K475" s="184">
        <f>INDEX(Sheet2!I:I,MATCH(A475,Sheet2!O:O,0))</f>
        <v>229624.45</v>
      </c>
      <c r="L475" s="184">
        <f>INDEX(Sheet2!J:J,MATCH(A475,Sheet2!O:O,0))</f>
        <v>168911.92</v>
      </c>
      <c r="M475" s="184">
        <f>INDEX(Sheet2!L:L,MATCH(A475,Sheet2!O:O,0))</f>
        <v>398536.37</v>
      </c>
      <c r="O475" s="184">
        <f>INDEX(Sheet3!E:E,MATCH(Concordance!A475,Sheet3!I:I,0))</f>
        <v>1011664</v>
      </c>
      <c r="P475" s="184">
        <f>INDEX(Sheet3!H:H,MATCH(A475,Sheet3!I:I,0))</f>
        <v>1011664</v>
      </c>
    </row>
    <row r="476" spans="1:16" x14ac:dyDescent="0.25">
      <c r="A476" s="22">
        <v>99082</v>
      </c>
      <c r="B476" s="27" t="s">
        <v>1078</v>
      </c>
      <c r="C476" s="24">
        <v>788964674</v>
      </c>
      <c r="D476" s="24" t="s">
        <v>551</v>
      </c>
      <c r="E476" s="184">
        <v>2207947</v>
      </c>
      <c r="F476" s="184">
        <v>441589.4</v>
      </c>
      <c r="G476" s="184">
        <v>1766357.6</v>
      </c>
      <c r="H476" s="184">
        <f>INDEX(Sheet2!E:E,MATCH(Concordance!A476,Sheet2!O:O,0))</f>
        <v>0</v>
      </c>
      <c r="I476" s="184">
        <f>INDEX(Sheet2!F:F,MATCH(Concordance!A476,Sheet2!O:O,0))</f>
        <v>849909.18</v>
      </c>
      <c r="J476" s="184">
        <f>INDEX(Sheet2!H:H,MATCH(A476,Sheet2!O:O,0))</f>
        <v>849909.18</v>
      </c>
      <c r="K476" s="184">
        <f>INDEX(Sheet2!I:I,MATCH(A476,Sheet2!O:O,0))</f>
        <v>0</v>
      </c>
      <c r="L476" s="184">
        <f>INDEX(Sheet2!J:J,MATCH(A476,Sheet2!O:O,0))</f>
        <v>53586.52</v>
      </c>
      <c r="M476" s="184">
        <f>INDEX(Sheet2!L:L,MATCH(A476,Sheet2!O:O,0))</f>
        <v>53586.52</v>
      </c>
      <c r="O476" s="184">
        <f>INDEX(Sheet3!E:E,MATCH(Concordance!A476,Sheet3!I:I,0))</f>
        <v>981450</v>
      </c>
      <c r="P476" s="184">
        <f>INDEX(Sheet3!H:H,MATCH(A476,Sheet3!I:I,0))</f>
        <v>981450</v>
      </c>
    </row>
    <row r="477" spans="1:16" x14ac:dyDescent="0.25">
      <c r="A477" s="22">
        <v>100059</v>
      </c>
      <c r="B477" s="27" t="s">
        <v>1079</v>
      </c>
      <c r="C477" s="24">
        <v>123191678</v>
      </c>
      <c r="D477" s="24" t="s">
        <v>552</v>
      </c>
      <c r="E477" s="184">
        <v>3260184</v>
      </c>
      <c r="F477" s="184">
        <v>652036.80000000005</v>
      </c>
      <c r="G477" s="184">
        <v>2608147.2000000002</v>
      </c>
      <c r="H477" s="184">
        <f>INDEX(Sheet2!E:E,MATCH(Concordance!A477,Sheet2!O:O,0))</f>
        <v>0</v>
      </c>
      <c r="I477" s="184">
        <f>INDEX(Sheet2!F:F,MATCH(Concordance!A477,Sheet2!O:O,0))</f>
        <v>2383719.35</v>
      </c>
      <c r="J477" s="184">
        <f>INDEX(Sheet2!H:H,MATCH(A477,Sheet2!O:O,0))</f>
        <v>2383719.35</v>
      </c>
      <c r="K477" s="184">
        <f>INDEX(Sheet2!I:I,MATCH(A477,Sheet2!O:O,0))</f>
        <v>383254.31</v>
      </c>
      <c r="L477" s="184">
        <f>INDEX(Sheet2!J:J,MATCH(A477,Sheet2!O:O,0))</f>
        <v>247017.85</v>
      </c>
      <c r="M477" s="184">
        <f>INDEX(Sheet2!L:L,MATCH(A477,Sheet2!O:O,0))</f>
        <v>630272.16</v>
      </c>
      <c r="O477" s="184">
        <f>INDEX(Sheet3!E:E,MATCH(Concordance!A477,Sheet3!I:I,0))</f>
        <v>1449177</v>
      </c>
      <c r="P477" s="184">
        <f>INDEX(Sheet3!H:H,MATCH(A477,Sheet3!I:I,0))</f>
        <v>1449000</v>
      </c>
    </row>
    <row r="478" spans="1:16" x14ac:dyDescent="0.25">
      <c r="A478" s="22">
        <v>100060</v>
      </c>
      <c r="B478" s="27" t="s">
        <v>1080</v>
      </c>
      <c r="C478" s="24">
        <v>100040914</v>
      </c>
      <c r="D478" s="24" t="s">
        <v>184</v>
      </c>
      <c r="E478" s="184">
        <v>1536145</v>
      </c>
      <c r="F478" s="184">
        <v>307229</v>
      </c>
      <c r="G478" s="184">
        <v>1228916</v>
      </c>
      <c r="H478" s="184">
        <f>INDEX(Sheet2!E:E,MATCH(Concordance!A478,Sheet2!O:O,0))</f>
        <v>500000</v>
      </c>
      <c r="I478" s="184">
        <f>INDEX(Sheet2!F:F,MATCH(Concordance!A478,Sheet2!O:O,0))</f>
        <v>347902.62</v>
      </c>
      <c r="J478" s="184">
        <f>INDEX(Sheet2!H:H,MATCH(A478,Sheet2!O:O,0))</f>
        <v>847902.62</v>
      </c>
      <c r="K478" s="184">
        <f>INDEX(Sheet2!I:I,MATCH(A478,Sheet2!O:O,0))</f>
        <v>190646.05</v>
      </c>
      <c r="L478" s="184">
        <f>INDEX(Sheet2!J:J,MATCH(A478,Sheet2!O:O,0))</f>
        <v>358725.33</v>
      </c>
      <c r="M478" s="184">
        <f>INDEX(Sheet2!L:L,MATCH(A478,Sheet2!O:O,0))</f>
        <v>549371.38</v>
      </c>
      <c r="O478" s="184">
        <f>INDEX(Sheet3!E:E,MATCH(Concordance!A478,Sheet3!I:I,0))</f>
        <v>682828</v>
      </c>
      <c r="P478" s="184">
        <f>INDEX(Sheet3!H:H,MATCH(A478,Sheet3!I:I,0))</f>
        <v>682828</v>
      </c>
    </row>
    <row r="479" spans="1:16" x14ac:dyDescent="0.25">
      <c r="A479" s="22">
        <v>100061</v>
      </c>
      <c r="B479" s="27" t="s">
        <v>86</v>
      </c>
      <c r="C479" s="24">
        <v>621028943</v>
      </c>
      <c r="D479" s="24" t="s">
        <v>554</v>
      </c>
      <c r="E479" s="184">
        <v>1970169</v>
      </c>
      <c r="F479" s="184">
        <v>394033.80000000005</v>
      </c>
      <c r="G479" s="184">
        <v>1576135.2000000002</v>
      </c>
      <c r="H479" s="184">
        <f>INDEX(Sheet2!E:E,MATCH(Concordance!A479,Sheet2!O:O,0))</f>
        <v>107413.9</v>
      </c>
      <c r="I479" s="184">
        <f>INDEX(Sheet2!F:F,MATCH(Concordance!A479,Sheet2!O:O,0))</f>
        <v>971412.47</v>
      </c>
      <c r="J479" s="184">
        <f>INDEX(Sheet2!H:H,MATCH(A479,Sheet2!O:O,0))</f>
        <v>1078826.3699999999</v>
      </c>
      <c r="K479" s="184">
        <f>INDEX(Sheet2!I:I,MATCH(A479,Sheet2!O:O,0))</f>
        <v>0</v>
      </c>
      <c r="L479" s="184">
        <f>INDEX(Sheet2!J:J,MATCH(A479,Sheet2!O:O,0))</f>
        <v>68891.67</v>
      </c>
      <c r="M479" s="184">
        <f>INDEX(Sheet2!L:L,MATCH(A479,Sheet2!O:O,0))</f>
        <v>68891.67</v>
      </c>
      <c r="O479" s="184">
        <f>INDEX(Sheet3!E:E,MATCH(Concordance!A479,Sheet3!I:I,0))</f>
        <v>875756</v>
      </c>
      <c r="P479" s="184">
        <f>INDEX(Sheet3!H:H,MATCH(A479,Sheet3!I:I,0))</f>
        <v>875649</v>
      </c>
    </row>
    <row r="480" spans="1:16" x14ac:dyDescent="0.25">
      <c r="A480" s="22">
        <v>100062</v>
      </c>
      <c r="B480" s="27" t="s">
        <v>85</v>
      </c>
      <c r="C480" s="24">
        <v>829484091</v>
      </c>
      <c r="D480" s="24" t="s">
        <v>553</v>
      </c>
      <c r="E480" s="184">
        <v>837672</v>
      </c>
      <c r="F480" s="184">
        <v>167534.40000000002</v>
      </c>
      <c r="G480" s="184">
        <v>670137.60000000009</v>
      </c>
      <c r="H480" s="184">
        <f>INDEX(Sheet2!E:E,MATCH(Concordance!A480,Sheet2!O:O,0))</f>
        <v>205578.5</v>
      </c>
      <c r="I480" s="184">
        <f>INDEX(Sheet2!F:F,MATCH(Concordance!A480,Sheet2!O:O,0))</f>
        <v>385074.07</v>
      </c>
      <c r="J480" s="184">
        <f>INDEX(Sheet2!H:H,MATCH(A480,Sheet2!O:O,0))</f>
        <v>590652.57000000007</v>
      </c>
      <c r="K480" s="184">
        <f>INDEX(Sheet2!I:I,MATCH(A480,Sheet2!O:O,0))</f>
        <v>90143.74</v>
      </c>
      <c r="L480" s="184">
        <f>INDEX(Sheet2!J:J,MATCH(A480,Sheet2!O:O,0))</f>
        <v>58548.160000000003</v>
      </c>
      <c r="M480" s="184">
        <f>INDEX(Sheet2!L:L,MATCH(A480,Sheet2!O:O,0))</f>
        <v>148691.90000000002</v>
      </c>
      <c r="O480" s="184">
        <f>INDEX(Sheet3!E:E,MATCH(Concordance!A480,Sheet3!I:I,0))</f>
        <v>372352</v>
      </c>
      <c r="P480" s="184">
        <f>INDEX(Sheet3!H:H,MATCH(A480,Sheet3!I:I,0))</f>
        <v>372352</v>
      </c>
    </row>
    <row r="481" spans="1:16" x14ac:dyDescent="0.25">
      <c r="A481" s="22">
        <v>100063</v>
      </c>
      <c r="B481" s="27" t="s">
        <v>1081</v>
      </c>
      <c r="C481" s="24">
        <v>75898825</v>
      </c>
      <c r="D481" s="24" t="s">
        <v>565</v>
      </c>
      <c r="E481" s="184">
        <v>10720266</v>
      </c>
      <c r="F481" s="184">
        <v>2144053.2000000002</v>
      </c>
      <c r="G481" s="184">
        <v>8576212.8000000007</v>
      </c>
      <c r="H481" s="184">
        <f>INDEX(Sheet2!E:E,MATCH(Concordance!A481,Sheet2!O:O,0))</f>
        <v>83247.58</v>
      </c>
      <c r="I481" s="184">
        <f>INDEX(Sheet2!F:F,MATCH(Concordance!A481,Sheet2!O:O,0))</f>
        <v>6291352.7800000003</v>
      </c>
      <c r="J481" s="184">
        <f>INDEX(Sheet2!H:H,MATCH(A481,Sheet2!O:O,0))</f>
        <v>6374600.3600000003</v>
      </c>
      <c r="K481" s="184">
        <f>INDEX(Sheet2!I:I,MATCH(A481,Sheet2!O:O,0))</f>
        <v>304347.40999999997</v>
      </c>
      <c r="L481" s="184">
        <f>INDEX(Sheet2!J:J,MATCH(A481,Sheet2!O:O,0))</f>
        <v>1364551.92</v>
      </c>
      <c r="M481" s="184">
        <f>INDEX(Sheet2!L:L,MATCH(A481,Sheet2!O:O,0))</f>
        <v>1668899.3299999998</v>
      </c>
      <c r="O481" s="184">
        <f>INDEX(Sheet3!E:E,MATCH(Concordance!A481,Sheet3!I:I,0))</f>
        <v>4765243</v>
      </c>
      <c r="P481" s="184">
        <f>INDEX(Sheet3!H:H,MATCH(A481,Sheet3!I:I,0))</f>
        <v>4765243</v>
      </c>
    </row>
    <row r="482" spans="1:16" x14ac:dyDescent="0.25">
      <c r="A482" s="22">
        <v>100064</v>
      </c>
      <c r="B482" s="27" t="s">
        <v>49</v>
      </c>
      <c r="C482" s="24">
        <v>878700996</v>
      </c>
      <c r="D482" s="24" t="s">
        <v>339</v>
      </c>
      <c r="E482" s="184">
        <v>244261</v>
      </c>
      <c r="F482" s="184">
        <v>48852.200000000004</v>
      </c>
      <c r="G482" s="184">
        <v>195408.80000000002</v>
      </c>
      <c r="H482" s="184">
        <f>INDEX(Sheet2!E:E,MATCH(Concordance!A482,Sheet2!O:O,0))</f>
        <v>38962.6</v>
      </c>
      <c r="I482" s="184">
        <f>INDEX(Sheet2!F:F,MATCH(Concordance!A482,Sheet2!O:O,0))</f>
        <v>103390.2</v>
      </c>
      <c r="J482" s="184">
        <f>INDEX(Sheet2!H:H,MATCH(A482,Sheet2!O:O,0))</f>
        <v>142352.79999999999</v>
      </c>
      <c r="K482" s="184">
        <f>INDEX(Sheet2!I:I,MATCH(A482,Sheet2!O:O,0))</f>
        <v>60758.31</v>
      </c>
      <c r="L482" s="184">
        <f>INDEX(Sheet2!J:J,MATCH(A482,Sheet2!O:O,0))</f>
        <v>27886.47</v>
      </c>
      <c r="M482" s="184">
        <f>INDEX(Sheet2!L:L,MATCH(A482,Sheet2!O:O,0))</f>
        <v>88644.78</v>
      </c>
      <c r="O482" s="184">
        <f>INDEX(Sheet3!E:E,MATCH(Concordance!A482,Sheet3!I:I,0))</f>
        <v>108576</v>
      </c>
      <c r="P482" s="184">
        <f>INDEX(Sheet3!H:H,MATCH(A482,Sheet3!I:I,0))</f>
        <v>108576</v>
      </c>
    </row>
    <row r="483" spans="1:16" x14ac:dyDescent="0.25">
      <c r="A483" s="22">
        <v>100065</v>
      </c>
      <c r="B483" s="27" t="s">
        <v>1082</v>
      </c>
      <c r="C483" s="24">
        <v>21505169</v>
      </c>
      <c r="D483" s="24" t="s">
        <v>480</v>
      </c>
      <c r="E483" s="184">
        <v>393547</v>
      </c>
      <c r="F483" s="184">
        <v>78709.400000000009</v>
      </c>
      <c r="G483" s="184">
        <v>314837.60000000003</v>
      </c>
      <c r="H483" s="184">
        <f>INDEX(Sheet2!E:E,MATCH(Concordance!A483,Sheet2!O:O,0))</f>
        <v>0</v>
      </c>
      <c r="I483" s="184">
        <f>INDEX(Sheet2!F:F,MATCH(Concordance!A483,Sheet2!O:O,0))</f>
        <v>158818.79999999999</v>
      </c>
      <c r="J483" s="184">
        <f>INDEX(Sheet2!H:H,MATCH(A483,Sheet2!O:O,0))</f>
        <v>158818.79999999999</v>
      </c>
      <c r="K483" s="184">
        <f>INDEX(Sheet2!I:I,MATCH(A483,Sheet2!O:O,0))</f>
        <v>0</v>
      </c>
      <c r="L483" s="184">
        <f>INDEX(Sheet2!J:J,MATCH(A483,Sheet2!O:O,0))</f>
        <v>41600</v>
      </c>
      <c r="M483" s="184">
        <f>INDEX(Sheet2!L:L,MATCH(A483,Sheet2!O:O,0))</f>
        <v>41600</v>
      </c>
      <c r="O483" s="184">
        <f>INDEX(Sheet3!E:E,MATCH(Concordance!A483,Sheet3!I:I,0))</f>
        <v>174935</v>
      </c>
      <c r="P483" s="184">
        <f>INDEX(Sheet3!H:H,MATCH(A483,Sheet3!I:I,0))</f>
        <v>174935</v>
      </c>
    </row>
    <row r="484" spans="1:16" x14ac:dyDescent="0.25">
      <c r="A484" s="22">
        <v>101105</v>
      </c>
      <c r="B484" s="27" t="s">
        <v>1083</v>
      </c>
      <c r="C484" s="24">
        <v>44917672</v>
      </c>
      <c r="D484" s="24" t="s">
        <v>657</v>
      </c>
      <c r="E484" s="184">
        <v>2833566</v>
      </c>
      <c r="F484" s="184">
        <v>566713.20000000007</v>
      </c>
      <c r="G484" s="184">
        <v>2266852.8000000003</v>
      </c>
      <c r="H484" s="184">
        <f>INDEX(Sheet2!E:E,MATCH(Concordance!A484,Sheet2!O:O,0))</f>
        <v>624192.69999999995</v>
      </c>
      <c r="I484" s="184">
        <f>INDEX(Sheet2!F:F,MATCH(Concordance!A484,Sheet2!O:O,0))</f>
        <v>1131580.43</v>
      </c>
      <c r="J484" s="184">
        <f>INDEX(Sheet2!H:H,MATCH(A484,Sheet2!O:O,0))</f>
        <v>1755773.13</v>
      </c>
      <c r="K484" s="184">
        <f>INDEX(Sheet2!I:I,MATCH(A484,Sheet2!O:O,0))</f>
        <v>187328.34</v>
      </c>
      <c r="L484" s="184">
        <f>INDEX(Sheet2!J:J,MATCH(A484,Sheet2!O:O,0))</f>
        <v>273177.82</v>
      </c>
      <c r="M484" s="184">
        <f>INDEX(Sheet2!L:L,MATCH(A484,Sheet2!O:O,0))</f>
        <v>460506.16000000003</v>
      </c>
      <c r="O484" s="184">
        <f>INDEX(Sheet3!E:E,MATCH(Concordance!A484,Sheet3!I:I,0))</f>
        <v>1259542</v>
      </c>
      <c r="P484" s="184">
        <f>INDEX(Sheet3!H:H,MATCH(A484,Sheet3!I:I,0))</f>
        <v>1259542</v>
      </c>
    </row>
    <row r="485" spans="1:16" x14ac:dyDescent="0.25">
      <c r="A485" s="22">
        <v>101107</v>
      </c>
      <c r="B485" s="27" t="s">
        <v>1084</v>
      </c>
      <c r="C485" s="24">
        <v>44917615</v>
      </c>
      <c r="D485" s="24" t="s">
        <v>240</v>
      </c>
      <c r="E485" s="184">
        <v>1625227</v>
      </c>
      <c r="F485" s="184">
        <v>325045.40000000002</v>
      </c>
      <c r="G485" s="184">
        <v>1300181.6000000001</v>
      </c>
      <c r="H485" s="184">
        <f>INDEX(Sheet2!E:E,MATCH(Concordance!A485,Sheet2!O:O,0))</f>
        <v>127590</v>
      </c>
      <c r="I485" s="184">
        <f>INDEX(Sheet2!F:F,MATCH(Concordance!A485,Sheet2!O:O,0))</f>
        <v>1172553.6200000001</v>
      </c>
      <c r="J485" s="184">
        <f>INDEX(Sheet2!H:H,MATCH(A485,Sheet2!O:O,0))</f>
        <v>1300143.6200000001</v>
      </c>
      <c r="K485" s="184">
        <f>INDEX(Sheet2!I:I,MATCH(A485,Sheet2!O:O,0))</f>
        <v>66380.42</v>
      </c>
      <c r="L485" s="184">
        <f>INDEX(Sheet2!J:J,MATCH(A485,Sheet2!O:O,0))</f>
        <v>65200</v>
      </c>
      <c r="M485" s="184">
        <f>INDEX(Sheet2!L:L,MATCH(A485,Sheet2!O:O,0))</f>
        <v>131580.41999999998</v>
      </c>
      <c r="O485" s="184">
        <f>INDEX(Sheet3!E:E,MATCH(Concordance!A485,Sheet3!I:I,0))</f>
        <v>722426</v>
      </c>
      <c r="P485" s="184">
        <f>INDEX(Sheet3!H:H,MATCH(A485,Sheet3!I:I,0))</f>
        <v>722338</v>
      </c>
    </row>
    <row r="486" spans="1:16" x14ac:dyDescent="0.25">
      <c r="A486" s="22">
        <v>102081</v>
      </c>
      <c r="B486" s="27" t="s">
        <v>1085</v>
      </c>
      <c r="C486" s="24">
        <v>45129863</v>
      </c>
      <c r="D486" s="24" t="s">
        <v>466</v>
      </c>
      <c r="E486" s="184">
        <v>505070</v>
      </c>
      <c r="F486" s="184">
        <v>101014</v>
      </c>
      <c r="G486" s="184">
        <v>404056</v>
      </c>
      <c r="H486" s="184">
        <f>INDEX(Sheet2!E:E,MATCH(Concordance!A486,Sheet2!O:O,0))</f>
        <v>15000</v>
      </c>
      <c r="I486" s="184">
        <f>INDEX(Sheet2!F:F,MATCH(Concordance!A486,Sheet2!O:O,0))</f>
        <v>176515.76</v>
      </c>
      <c r="J486" s="184">
        <f>INDEX(Sheet2!H:H,MATCH(A486,Sheet2!O:O,0))</f>
        <v>191515.76</v>
      </c>
      <c r="K486" s="184">
        <f>INDEX(Sheet2!I:I,MATCH(A486,Sheet2!O:O,0))</f>
        <v>0</v>
      </c>
      <c r="L486" s="184">
        <f>INDEX(Sheet2!J:J,MATCH(A486,Sheet2!O:O,0))</f>
        <v>10000</v>
      </c>
      <c r="M486" s="184">
        <f>INDEX(Sheet2!L:L,MATCH(A486,Sheet2!O:O,0))</f>
        <v>10000</v>
      </c>
      <c r="O486" s="184">
        <f>INDEX(Sheet3!E:E,MATCH(Concordance!A486,Sheet3!I:I,0))</f>
        <v>224508</v>
      </c>
      <c r="P486" s="184">
        <f>INDEX(Sheet3!H:H,MATCH(A486,Sheet3!I:I,0))</f>
        <v>224508</v>
      </c>
    </row>
    <row r="487" spans="1:16" x14ac:dyDescent="0.25">
      <c r="A487" s="22">
        <v>102085</v>
      </c>
      <c r="B487" s="27" t="s">
        <v>1086</v>
      </c>
      <c r="C487" s="24">
        <v>48064000</v>
      </c>
      <c r="D487" s="24" t="s">
        <v>561</v>
      </c>
      <c r="E487" s="184">
        <v>1824175</v>
      </c>
      <c r="F487" s="184">
        <v>364835</v>
      </c>
      <c r="G487" s="184">
        <v>1459340</v>
      </c>
      <c r="H487" s="184">
        <f>INDEX(Sheet2!E:E,MATCH(Concordance!A487,Sheet2!O:O,0))</f>
        <v>0</v>
      </c>
      <c r="I487" s="184">
        <f>INDEX(Sheet2!F:F,MATCH(Concordance!A487,Sheet2!O:O,0))</f>
        <v>1353703</v>
      </c>
      <c r="J487" s="184">
        <f>INDEX(Sheet2!H:H,MATCH(A487,Sheet2!O:O,0))</f>
        <v>1353703</v>
      </c>
      <c r="K487" s="184">
        <f>INDEX(Sheet2!I:I,MATCH(A487,Sheet2!O:O,0))</f>
        <v>65082.63</v>
      </c>
      <c r="L487" s="184">
        <f>INDEX(Sheet2!J:J,MATCH(A487,Sheet2!O:O,0))</f>
        <v>123877.79</v>
      </c>
      <c r="M487" s="184">
        <f>INDEX(Sheet2!L:L,MATCH(A487,Sheet2!O:O,0))</f>
        <v>188960.41999999998</v>
      </c>
      <c r="O487" s="184">
        <f>INDEX(Sheet3!E:E,MATCH(Concordance!A487,Sheet3!I:I,0))</f>
        <v>810860</v>
      </c>
      <c r="P487" s="184">
        <f>INDEX(Sheet3!H:H,MATCH(A487,Sheet3!I:I,0))</f>
        <v>810860</v>
      </c>
    </row>
    <row r="488" spans="1:16" x14ac:dyDescent="0.25">
      <c r="A488" s="22">
        <v>103127</v>
      </c>
      <c r="B488" s="27" t="s">
        <v>1087</v>
      </c>
      <c r="C488" s="24">
        <v>46756037</v>
      </c>
      <c r="D488" s="24" t="s">
        <v>530</v>
      </c>
      <c r="E488" s="184">
        <v>931135</v>
      </c>
      <c r="F488" s="184">
        <v>186227</v>
      </c>
      <c r="G488" s="184">
        <v>744908</v>
      </c>
      <c r="H488" s="184">
        <f>INDEX(Sheet2!E:E,MATCH(Concordance!A488,Sheet2!O:O,0))</f>
        <v>0</v>
      </c>
      <c r="I488" s="184">
        <f>INDEX(Sheet2!F:F,MATCH(Concordance!A488,Sheet2!O:O,0))</f>
        <v>0</v>
      </c>
      <c r="J488" s="184">
        <f>INDEX(Sheet2!H:H,MATCH(A488,Sheet2!O:O,0))</f>
        <v>0</v>
      </c>
      <c r="K488" s="184">
        <f>INDEX(Sheet2!I:I,MATCH(A488,Sheet2!O:O,0))</f>
        <v>123648.45</v>
      </c>
      <c r="L488" s="184">
        <f>INDEX(Sheet2!J:J,MATCH(A488,Sheet2!O:O,0))</f>
        <v>27605</v>
      </c>
      <c r="M488" s="184">
        <f>INDEX(Sheet2!L:L,MATCH(A488,Sheet2!O:O,0))</f>
        <v>151253.45000000001</v>
      </c>
      <c r="O488" s="184">
        <f>INDEX(Sheet3!E:E,MATCH(Concordance!A488,Sheet3!I:I,0))</f>
        <v>413897</v>
      </c>
      <c r="P488" s="184">
        <f>INDEX(Sheet3!H:H,MATCH(A488,Sheet3!I:I,0))</f>
        <v>319733.59000000003</v>
      </c>
    </row>
    <row r="489" spans="1:16" x14ac:dyDescent="0.25">
      <c r="A489" s="22">
        <v>103128</v>
      </c>
      <c r="B489" s="27" t="s">
        <v>1088</v>
      </c>
      <c r="C489" s="24">
        <v>88712765</v>
      </c>
      <c r="D489" s="24" t="s">
        <v>135</v>
      </c>
      <c r="E489" s="184">
        <v>883999</v>
      </c>
      <c r="F489" s="184">
        <v>176799.80000000002</v>
      </c>
      <c r="G489" s="184">
        <v>707199.20000000007</v>
      </c>
      <c r="H489" s="184">
        <f>INDEX(Sheet2!E:E,MATCH(Concordance!A489,Sheet2!O:O,0))</f>
        <v>81861.91</v>
      </c>
      <c r="I489" s="184">
        <f>INDEX(Sheet2!F:F,MATCH(Concordance!A489,Sheet2!O:O,0))</f>
        <v>417349.68</v>
      </c>
      <c r="J489" s="184">
        <f>INDEX(Sheet2!H:H,MATCH(A489,Sheet2!O:O,0))</f>
        <v>499211.58999999997</v>
      </c>
      <c r="K489" s="184">
        <f>INDEX(Sheet2!I:I,MATCH(A489,Sheet2!O:O,0))</f>
        <v>120361.8</v>
      </c>
      <c r="L489" s="184">
        <f>INDEX(Sheet2!J:J,MATCH(A489,Sheet2!O:O,0))</f>
        <v>75175.97</v>
      </c>
      <c r="M489" s="184">
        <f>INDEX(Sheet2!L:L,MATCH(A489,Sheet2!O:O,0))</f>
        <v>195537.77000000002</v>
      </c>
      <c r="O489" s="184">
        <f>INDEX(Sheet3!E:E,MATCH(Concordance!A489,Sheet3!I:I,0))</f>
        <v>392944</v>
      </c>
      <c r="P489" s="184">
        <f>INDEX(Sheet3!H:H,MATCH(A489,Sheet3!I:I,0))</f>
        <v>392944</v>
      </c>
    </row>
    <row r="490" spans="1:16" x14ac:dyDescent="0.25">
      <c r="A490" s="22">
        <v>103129</v>
      </c>
      <c r="B490" s="27" t="s">
        <v>1089</v>
      </c>
      <c r="C490" s="24">
        <v>100653641</v>
      </c>
      <c r="D490" s="24" t="s">
        <v>115</v>
      </c>
      <c r="E490" s="184">
        <v>676062</v>
      </c>
      <c r="F490" s="184">
        <v>135212.4</v>
      </c>
      <c r="G490" s="184">
        <v>540849.6</v>
      </c>
      <c r="H490" s="184">
        <f>INDEX(Sheet2!E:E,MATCH(Concordance!A490,Sheet2!O:O,0))</f>
        <v>449355.47</v>
      </c>
      <c r="I490" s="184">
        <f>INDEX(Sheet2!F:F,MATCH(Concordance!A490,Sheet2!O:O,0))</f>
        <v>72179.509999999995</v>
      </c>
      <c r="J490" s="184">
        <f>INDEX(Sheet2!H:H,MATCH(A490,Sheet2!O:O,0))</f>
        <v>521534.98</v>
      </c>
      <c r="K490" s="184">
        <f>INDEX(Sheet2!I:I,MATCH(A490,Sheet2!O:O,0))</f>
        <v>0</v>
      </c>
      <c r="L490" s="184">
        <f>INDEX(Sheet2!J:J,MATCH(A490,Sheet2!O:O,0))</f>
        <v>73191.59</v>
      </c>
      <c r="M490" s="184">
        <f>INDEX(Sheet2!L:L,MATCH(A490,Sheet2!O:O,0))</f>
        <v>73191.59</v>
      </c>
      <c r="O490" s="184">
        <f>INDEX(Sheet3!E:E,MATCH(Concordance!A490,Sheet3!I:I,0))</f>
        <v>300515</v>
      </c>
      <c r="P490" s="184">
        <f>INDEX(Sheet3!H:H,MATCH(A490,Sheet3!I:I,0))</f>
        <v>300515</v>
      </c>
    </row>
    <row r="491" spans="1:16" x14ac:dyDescent="0.25">
      <c r="A491" s="22">
        <v>103130</v>
      </c>
      <c r="B491" s="27" t="s">
        <v>1090</v>
      </c>
      <c r="C491" s="24">
        <v>159255223</v>
      </c>
      <c r="D491" s="24" t="s">
        <v>520</v>
      </c>
      <c r="E491" s="184">
        <v>1707144</v>
      </c>
      <c r="F491" s="184">
        <v>341428.80000000005</v>
      </c>
      <c r="G491" s="184">
        <v>1365715.2000000002</v>
      </c>
      <c r="H491" s="184">
        <f>INDEX(Sheet2!E:E,MATCH(Concordance!A491,Sheet2!O:O,0))</f>
        <v>126509.55</v>
      </c>
      <c r="I491" s="184">
        <f>INDEX(Sheet2!F:F,MATCH(Concordance!A491,Sheet2!O:O,0))</f>
        <v>0</v>
      </c>
      <c r="J491" s="184">
        <f>INDEX(Sheet2!H:H,MATCH(A491,Sheet2!O:O,0))</f>
        <v>126509.55</v>
      </c>
      <c r="K491" s="184">
        <f>INDEX(Sheet2!I:I,MATCH(A491,Sheet2!O:O,0))</f>
        <v>327623.59000000003</v>
      </c>
      <c r="L491" s="184">
        <f>INDEX(Sheet2!J:J,MATCH(A491,Sheet2!O:O,0))</f>
        <v>0</v>
      </c>
      <c r="M491" s="184">
        <f>INDEX(Sheet2!L:L,MATCH(A491,Sheet2!O:O,0))</f>
        <v>327623.59000000003</v>
      </c>
      <c r="O491" s="184">
        <f>INDEX(Sheet3!E:E,MATCH(Concordance!A491,Sheet3!I:I,0))</f>
        <v>758839</v>
      </c>
      <c r="P491" s="184">
        <f>INDEX(Sheet3!H:H,MATCH(A491,Sheet3!I:I,0))</f>
        <v>758839</v>
      </c>
    </row>
    <row r="492" spans="1:16" s="228" customFormat="1" x14ac:dyDescent="0.25">
      <c r="A492" s="224">
        <v>103131</v>
      </c>
      <c r="B492" s="225" t="s">
        <v>1091</v>
      </c>
      <c r="C492" s="226">
        <v>193010642</v>
      </c>
      <c r="D492" s="226" t="s">
        <v>144</v>
      </c>
      <c r="E492" s="227">
        <v>1275518</v>
      </c>
      <c r="F492" s="227">
        <v>255103.6</v>
      </c>
      <c r="G492" s="227">
        <v>1020414.4</v>
      </c>
      <c r="H492" s="184">
        <f>INDEX(Sheet2!E:E,MATCH(Concordance!A492,Sheet2!O:O,0))</f>
        <v>0</v>
      </c>
      <c r="I492" s="184">
        <f>INDEX(Sheet2!F:F,MATCH(Concordance!A492,Sheet2!O:O,0))</f>
        <v>0</v>
      </c>
      <c r="J492" s="184">
        <f>INDEX(Sheet2!H:H,MATCH(A492,Sheet2!O:O,0))</f>
        <v>0</v>
      </c>
      <c r="K492" s="184">
        <f>INDEX(Sheet2!I:I,MATCH(A492,Sheet2!O:O,0))</f>
        <v>0</v>
      </c>
      <c r="L492" s="184">
        <f>INDEX(Sheet2!J:J,MATCH(A492,Sheet2!O:O,0))</f>
        <v>188924.47</v>
      </c>
      <c r="M492" s="184">
        <f>INDEX(Sheet2!L:L,MATCH(A492,Sheet2!O:O,0))</f>
        <v>188924.47</v>
      </c>
      <c r="N492" s="229"/>
      <c r="O492" s="184">
        <f>INDEX(Sheet3!E:E,MATCH(Concordance!A492,Sheet3!I:I,0))</f>
        <v>566978</v>
      </c>
      <c r="P492" s="184">
        <f>INDEX(Sheet3!H:H,MATCH(A492,Sheet3!I:I,0))</f>
        <v>563908</v>
      </c>
    </row>
    <row r="493" spans="1:16" x14ac:dyDescent="0.25">
      <c r="A493" s="22">
        <v>103132</v>
      </c>
      <c r="B493" s="27" t="s">
        <v>1092</v>
      </c>
      <c r="C493" s="24">
        <v>53587291</v>
      </c>
      <c r="D493" s="24" t="s">
        <v>225</v>
      </c>
      <c r="E493" s="184">
        <v>3823936</v>
      </c>
      <c r="F493" s="184">
        <v>764787.20000000007</v>
      </c>
      <c r="G493" s="184">
        <v>3059148.8000000003</v>
      </c>
      <c r="H493" s="184">
        <f>INDEX(Sheet2!E:E,MATCH(Concordance!A493,Sheet2!O:O,0))</f>
        <v>802664.57</v>
      </c>
      <c r="I493" s="184">
        <f>INDEX(Sheet2!F:F,MATCH(Concordance!A493,Sheet2!O:O,0))</f>
        <v>544974.07999999996</v>
      </c>
      <c r="J493" s="184">
        <f>INDEX(Sheet2!H:H,MATCH(A493,Sheet2!O:O,0))</f>
        <v>1347638.65</v>
      </c>
      <c r="K493" s="184">
        <f>INDEX(Sheet2!I:I,MATCH(A493,Sheet2!O:O,0))</f>
        <v>0</v>
      </c>
      <c r="L493" s="184">
        <f>INDEX(Sheet2!J:J,MATCH(A493,Sheet2!O:O,0))</f>
        <v>485561.03</v>
      </c>
      <c r="M493" s="184">
        <f>INDEX(Sheet2!L:L,MATCH(A493,Sheet2!O:O,0))</f>
        <v>485561.03</v>
      </c>
      <c r="O493" s="184">
        <f>INDEX(Sheet3!E:E,MATCH(Concordance!A493,Sheet3!I:I,0))</f>
        <v>1699770</v>
      </c>
      <c r="P493" s="184">
        <f>INDEX(Sheet3!H:H,MATCH(A493,Sheet3!I:I,0))</f>
        <v>1699770</v>
      </c>
    </row>
    <row r="494" spans="1:16" x14ac:dyDescent="0.25">
      <c r="A494" s="22">
        <v>103135</v>
      </c>
      <c r="B494" s="27" t="s">
        <v>1093</v>
      </c>
      <c r="C494" s="24">
        <v>98640105</v>
      </c>
      <c r="D494" s="24" t="s">
        <v>138</v>
      </c>
      <c r="E494" s="184">
        <v>1772409</v>
      </c>
      <c r="F494" s="184">
        <v>354481.80000000005</v>
      </c>
      <c r="G494" s="184">
        <v>1417927.2000000002</v>
      </c>
      <c r="H494" s="184">
        <f>INDEX(Sheet2!E:E,MATCH(Concordance!A494,Sheet2!O:O,0))</f>
        <v>23417.03</v>
      </c>
      <c r="I494" s="184">
        <f>INDEX(Sheet2!F:F,MATCH(Concordance!A494,Sheet2!O:O,0))</f>
        <v>1167531.26</v>
      </c>
      <c r="J494" s="184">
        <f>INDEX(Sheet2!H:H,MATCH(A494,Sheet2!O:O,0))</f>
        <v>1190948.29</v>
      </c>
      <c r="K494" s="184">
        <f>INDEX(Sheet2!I:I,MATCH(A494,Sheet2!O:O,0))</f>
        <v>198981.49</v>
      </c>
      <c r="L494" s="184">
        <f>INDEX(Sheet2!J:J,MATCH(A494,Sheet2!O:O,0))</f>
        <v>238437.13</v>
      </c>
      <c r="M494" s="184">
        <f>INDEX(Sheet2!L:L,MATCH(A494,Sheet2!O:O,0))</f>
        <v>437418.62</v>
      </c>
      <c r="O494" s="184">
        <f>INDEX(Sheet3!E:E,MATCH(Concordance!A494,Sheet3!I:I,0))</f>
        <v>787850</v>
      </c>
      <c r="P494" s="184">
        <f>INDEX(Sheet3!H:H,MATCH(A494,Sheet3!I:I,0))</f>
        <v>787850</v>
      </c>
    </row>
    <row r="495" spans="1:16" x14ac:dyDescent="0.25">
      <c r="A495" s="22">
        <v>104041</v>
      </c>
      <c r="B495" s="27" t="s">
        <v>1094</v>
      </c>
      <c r="C495" s="24">
        <v>91346403</v>
      </c>
      <c r="D495" s="24" t="s">
        <v>320</v>
      </c>
      <c r="E495" s="184">
        <v>1030696</v>
      </c>
      <c r="F495" s="184">
        <v>206139.2</v>
      </c>
      <c r="G495" s="184">
        <v>824556.8</v>
      </c>
      <c r="H495" s="184">
        <f>INDEX(Sheet2!E:E,MATCH(Concordance!A495,Sheet2!O:O,0))</f>
        <v>282020.28999999998</v>
      </c>
      <c r="I495" s="184">
        <f>INDEX(Sheet2!F:F,MATCH(Concordance!A495,Sheet2!O:O,0))</f>
        <v>99222.81</v>
      </c>
      <c r="J495" s="184">
        <f>INDEX(Sheet2!H:H,MATCH(A495,Sheet2!O:O,0))</f>
        <v>381243.1</v>
      </c>
      <c r="K495" s="184">
        <f>INDEX(Sheet2!I:I,MATCH(A495,Sheet2!O:O,0))</f>
        <v>369383.89</v>
      </c>
      <c r="L495" s="184">
        <f>INDEX(Sheet2!J:J,MATCH(A495,Sheet2!O:O,0))</f>
        <v>280069.01</v>
      </c>
      <c r="M495" s="184">
        <f>INDEX(Sheet2!L:L,MATCH(A495,Sheet2!O:O,0))</f>
        <v>649452.9</v>
      </c>
      <c r="O495" s="184">
        <f>INDEX(Sheet3!E:E,MATCH(Concordance!A495,Sheet3!I:I,0))</f>
        <v>458153</v>
      </c>
      <c r="P495" s="184">
        <f>INDEX(Sheet3!H:H,MATCH(A495,Sheet3!I:I,0))</f>
        <v>458153</v>
      </c>
    </row>
    <row r="496" spans="1:16" x14ac:dyDescent="0.25">
      <c r="A496" s="22">
        <v>104042</v>
      </c>
      <c r="B496" s="27" t="s">
        <v>1095</v>
      </c>
      <c r="C496" s="24">
        <v>800482767</v>
      </c>
      <c r="D496" s="24" t="s">
        <v>264</v>
      </c>
      <c r="E496" s="184">
        <v>2161605</v>
      </c>
      <c r="F496" s="184">
        <v>432321</v>
      </c>
      <c r="G496" s="184">
        <v>1729284</v>
      </c>
      <c r="H496" s="184">
        <f>INDEX(Sheet2!E:E,MATCH(Concordance!A496,Sheet2!O:O,0))</f>
        <v>0</v>
      </c>
      <c r="I496" s="184">
        <f>INDEX(Sheet2!F:F,MATCH(Concordance!A496,Sheet2!O:O,0))</f>
        <v>290000</v>
      </c>
      <c r="J496" s="184">
        <f>INDEX(Sheet2!H:H,MATCH(A496,Sheet2!O:O,0))</f>
        <v>290000</v>
      </c>
      <c r="K496" s="184">
        <f>INDEX(Sheet2!I:I,MATCH(A496,Sheet2!O:O,0))</f>
        <v>0</v>
      </c>
      <c r="L496" s="184">
        <f>INDEX(Sheet2!J:J,MATCH(A496,Sheet2!O:O,0))</f>
        <v>110000</v>
      </c>
      <c r="M496" s="184">
        <f>INDEX(Sheet2!L:L,MATCH(A496,Sheet2!O:O,0))</f>
        <v>110000</v>
      </c>
      <c r="O496" s="184">
        <f>INDEX(Sheet3!E:E,MATCH(Concordance!A496,Sheet3!I:I,0))</f>
        <v>960850</v>
      </c>
      <c r="P496" s="184">
        <f>INDEX(Sheet3!H:H,MATCH(A496,Sheet3!I:I,0))</f>
        <v>960850</v>
      </c>
    </row>
    <row r="497" spans="1:16" x14ac:dyDescent="0.25">
      <c r="A497" s="22">
        <v>104043</v>
      </c>
      <c r="B497" s="27" t="s">
        <v>1096</v>
      </c>
      <c r="C497" s="24">
        <v>34462705</v>
      </c>
      <c r="D497" s="24" t="s">
        <v>211</v>
      </c>
      <c r="E497" s="184">
        <v>1209625</v>
      </c>
      <c r="F497" s="184">
        <v>241925</v>
      </c>
      <c r="G497" s="184">
        <v>967700</v>
      </c>
      <c r="H497" s="184">
        <f>INDEX(Sheet2!E:E,MATCH(Concordance!A497,Sheet2!O:O,0))</f>
        <v>0</v>
      </c>
      <c r="I497" s="184">
        <f>INDEX(Sheet2!F:F,MATCH(Concordance!A497,Sheet2!O:O,0))</f>
        <v>405000</v>
      </c>
      <c r="J497" s="184">
        <f>INDEX(Sheet2!H:H,MATCH(A497,Sheet2!O:O,0))</f>
        <v>405000</v>
      </c>
      <c r="K497" s="184">
        <f>INDEX(Sheet2!I:I,MATCH(A497,Sheet2!O:O,0))</f>
        <v>84710.7</v>
      </c>
      <c r="L497" s="184">
        <f>INDEX(Sheet2!J:J,MATCH(A497,Sheet2!O:O,0))</f>
        <v>0</v>
      </c>
      <c r="M497" s="184">
        <f>INDEX(Sheet2!L:L,MATCH(A497,Sheet2!O:O,0))</f>
        <v>84710.7</v>
      </c>
      <c r="O497" s="184">
        <f>INDEX(Sheet3!E:E,MATCH(Concordance!A497,Sheet3!I:I,0))</f>
        <v>537688</v>
      </c>
      <c r="P497" s="184">
        <f>INDEX(Sheet3!H:H,MATCH(A497,Sheet3!I:I,0))</f>
        <v>0</v>
      </c>
    </row>
    <row r="498" spans="1:16" x14ac:dyDescent="0.25">
      <c r="A498" s="22">
        <v>104044</v>
      </c>
      <c r="B498" s="27" t="s">
        <v>81</v>
      </c>
      <c r="C498" s="24">
        <v>2354561</v>
      </c>
      <c r="D498" s="24" t="s">
        <v>525</v>
      </c>
      <c r="E498" s="184">
        <v>3531055</v>
      </c>
      <c r="F498" s="184">
        <v>706211</v>
      </c>
      <c r="G498" s="184">
        <v>2824844</v>
      </c>
      <c r="H498" s="184">
        <f>INDEX(Sheet2!E:E,MATCH(Concordance!A498,Sheet2!O:O,0))</f>
        <v>946724.88</v>
      </c>
      <c r="I498" s="184">
        <f>INDEX(Sheet2!F:F,MATCH(Concordance!A498,Sheet2!O:O,0))</f>
        <v>0</v>
      </c>
      <c r="J498" s="184">
        <f>INDEX(Sheet2!H:H,MATCH(A498,Sheet2!O:O,0))</f>
        <v>946724.88</v>
      </c>
      <c r="K498" s="184">
        <f>INDEX(Sheet2!I:I,MATCH(A498,Sheet2!O:O,0))</f>
        <v>131371.26999999999</v>
      </c>
      <c r="L498" s="184">
        <f>INDEX(Sheet2!J:J,MATCH(A498,Sheet2!O:O,0))</f>
        <v>1210914.01</v>
      </c>
      <c r="M498" s="184">
        <f>INDEX(Sheet2!L:L,MATCH(A498,Sheet2!O:O,0))</f>
        <v>1342285.28</v>
      </c>
      <c r="O498" s="184">
        <f>INDEX(Sheet3!E:E,MATCH(Concordance!A498,Sheet3!I:I,0))</f>
        <v>1569582</v>
      </c>
      <c r="P498" s="184">
        <f>INDEX(Sheet3!H:H,MATCH(A498,Sheet3!I:I,0))</f>
        <v>1569582</v>
      </c>
    </row>
    <row r="499" spans="1:16" x14ac:dyDescent="0.25">
      <c r="A499" s="22">
        <v>104045</v>
      </c>
      <c r="B499" s="27" t="s">
        <v>1097</v>
      </c>
      <c r="C499" s="24">
        <v>193010683</v>
      </c>
      <c r="D499" s="24" t="s">
        <v>145</v>
      </c>
      <c r="E499" s="184">
        <v>1100818</v>
      </c>
      <c r="F499" s="184">
        <v>220163.6</v>
      </c>
      <c r="G499" s="184">
        <v>880654.4</v>
      </c>
      <c r="H499" s="184">
        <f>INDEX(Sheet2!E:E,MATCH(Concordance!A499,Sheet2!O:O,0))</f>
        <v>880654</v>
      </c>
      <c r="I499" s="184">
        <f>INDEX(Sheet2!F:F,MATCH(Concordance!A499,Sheet2!O:O,0))</f>
        <v>0</v>
      </c>
      <c r="J499" s="184">
        <f>INDEX(Sheet2!H:H,MATCH(A499,Sheet2!O:O,0))</f>
        <v>880654</v>
      </c>
      <c r="K499" s="184">
        <f>INDEX(Sheet2!I:I,MATCH(A499,Sheet2!O:O,0))</f>
        <v>220164</v>
      </c>
      <c r="L499" s="184">
        <f>INDEX(Sheet2!J:J,MATCH(A499,Sheet2!O:O,0))</f>
        <v>0</v>
      </c>
      <c r="M499" s="184">
        <f>INDEX(Sheet2!L:L,MATCH(A499,Sheet2!O:O,0))</f>
        <v>220164</v>
      </c>
      <c r="O499" s="184">
        <f>INDEX(Sheet3!E:E,MATCH(Concordance!A499,Sheet3!I:I,0))</f>
        <v>489322</v>
      </c>
      <c r="P499" s="184">
        <f>INDEX(Sheet3!H:H,MATCH(A499,Sheet3!I:I,0))</f>
        <v>489322</v>
      </c>
    </row>
    <row r="500" spans="1:16" x14ac:dyDescent="0.25">
      <c r="A500" s="22">
        <v>105123</v>
      </c>
      <c r="B500" s="27" t="s">
        <v>1098</v>
      </c>
      <c r="C500" s="24">
        <v>47790134</v>
      </c>
      <c r="D500" s="24" t="s">
        <v>281</v>
      </c>
      <c r="E500" s="184">
        <v>548272</v>
      </c>
      <c r="F500" s="184">
        <v>109654.40000000001</v>
      </c>
      <c r="G500" s="184">
        <v>438617.60000000003</v>
      </c>
      <c r="H500" s="184">
        <f>INDEX(Sheet2!E:E,MATCH(Concordance!A500,Sheet2!O:O,0))</f>
        <v>0</v>
      </c>
      <c r="I500" s="184">
        <f>INDEX(Sheet2!F:F,MATCH(Concordance!A500,Sheet2!O:O,0))</f>
        <v>180330</v>
      </c>
      <c r="J500" s="184">
        <f>INDEX(Sheet2!H:H,MATCH(A500,Sheet2!O:O,0))</f>
        <v>180330</v>
      </c>
      <c r="K500" s="184">
        <f>INDEX(Sheet2!I:I,MATCH(A500,Sheet2!O:O,0))</f>
        <v>39349.19</v>
      </c>
      <c r="L500" s="184">
        <f>INDEX(Sheet2!J:J,MATCH(A500,Sheet2!O:O,0))</f>
        <v>19879.79</v>
      </c>
      <c r="M500" s="184">
        <f>INDEX(Sheet2!L:L,MATCH(A500,Sheet2!O:O,0))</f>
        <v>59228.98</v>
      </c>
      <c r="O500" s="184">
        <f>INDEX(Sheet3!E:E,MATCH(Concordance!A500,Sheet3!I:I,0))</f>
        <v>243711</v>
      </c>
      <c r="P500" s="184">
        <f>INDEX(Sheet3!H:H,MATCH(A500,Sheet3!I:I,0))</f>
        <v>243710.57</v>
      </c>
    </row>
    <row r="501" spans="1:16" x14ac:dyDescent="0.25">
      <c r="A501" s="22">
        <v>105124</v>
      </c>
      <c r="B501" s="27" t="s">
        <v>1099</v>
      </c>
      <c r="C501" s="24">
        <v>84105261</v>
      </c>
      <c r="D501" s="24" t="s">
        <v>422</v>
      </c>
      <c r="E501" s="184">
        <v>1081328</v>
      </c>
      <c r="F501" s="184">
        <v>216265.60000000001</v>
      </c>
      <c r="G501" s="184">
        <v>865062.40000000002</v>
      </c>
      <c r="H501" s="184">
        <f>INDEX(Sheet2!E:E,MATCH(Concordance!A501,Sheet2!O:O,0))</f>
        <v>0</v>
      </c>
      <c r="I501" s="184">
        <f>INDEX(Sheet2!F:F,MATCH(Concordance!A501,Sheet2!O:O,0))</f>
        <v>776328</v>
      </c>
      <c r="J501" s="184">
        <f>INDEX(Sheet2!H:H,MATCH(A501,Sheet2!O:O,0))</f>
        <v>776328</v>
      </c>
      <c r="K501" s="184">
        <f>INDEX(Sheet2!I:I,MATCH(A501,Sheet2!O:O,0))</f>
        <v>0</v>
      </c>
      <c r="L501" s="184">
        <f>INDEX(Sheet2!J:J,MATCH(A501,Sheet2!O:O,0))</f>
        <v>305000</v>
      </c>
      <c r="M501" s="184">
        <f>INDEX(Sheet2!L:L,MATCH(A501,Sheet2!O:O,0))</f>
        <v>305000</v>
      </c>
      <c r="O501" s="184">
        <f>INDEX(Sheet3!E:E,MATCH(Concordance!A501,Sheet3!I:I,0))</f>
        <v>480659</v>
      </c>
      <c r="P501" s="184">
        <f>INDEX(Sheet3!H:H,MATCH(A501,Sheet3!I:I,0))</f>
        <v>480659</v>
      </c>
    </row>
    <row r="502" spans="1:16" x14ac:dyDescent="0.25">
      <c r="A502" s="22">
        <v>105125</v>
      </c>
      <c r="B502" s="27" t="s">
        <v>1100</v>
      </c>
      <c r="C502" s="24">
        <v>193010733</v>
      </c>
      <c r="D502" s="24" t="s">
        <v>451</v>
      </c>
      <c r="E502" s="184">
        <v>335727</v>
      </c>
      <c r="F502" s="184">
        <v>67145.400000000009</v>
      </c>
      <c r="G502" s="184">
        <v>268581.60000000003</v>
      </c>
      <c r="H502" s="184">
        <f>INDEX(Sheet2!E:E,MATCH(Concordance!A502,Sheet2!O:O,0))</f>
        <v>268581.59999999998</v>
      </c>
      <c r="I502" s="184">
        <f>INDEX(Sheet2!F:F,MATCH(Concordance!A502,Sheet2!O:O,0))</f>
        <v>0</v>
      </c>
      <c r="J502" s="184">
        <f>INDEX(Sheet2!H:H,MATCH(A502,Sheet2!O:O,0))</f>
        <v>268581.59999999998</v>
      </c>
      <c r="K502" s="184">
        <f>INDEX(Sheet2!I:I,MATCH(A502,Sheet2!O:O,0))</f>
        <v>67145.399999999994</v>
      </c>
      <c r="L502" s="184">
        <f>INDEX(Sheet2!J:J,MATCH(A502,Sheet2!O:O,0))</f>
        <v>0</v>
      </c>
      <c r="M502" s="184">
        <f>INDEX(Sheet2!L:L,MATCH(A502,Sheet2!O:O,0))</f>
        <v>67145.399999999994</v>
      </c>
      <c r="O502" s="184">
        <f>INDEX(Sheet3!E:E,MATCH(Concordance!A502,Sheet3!I:I,0))</f>
        <v>149233</v>
      </c>
      <c r="P502" s="184">
        <f>INDEX(Sheet3!H:H,MATCH(A502,Sheet3!I:I,0))</f>
        <v>149233</v>
      </c>
    </row>
    <row r="503" spans="1:16" x14ac:dyDescent="0.25">
      <c r="A503" s="22">
        <v>106001</v>
      </c>
      <c r="B503" s="27" t="s">
        <v>1101</v>
      </c>
      <c r="C503" s="24">
        <v>159339902</v>
      </c>
      <c r="D503" s="24" t="s">
        <v>152</v>
      </c>
      <c r="E503" s="184">
        <v>389438</v>
      </c>
      <c r="F503" s="184">
        <v>77887.600000000006</v>
      </c>
      <c r="G503" s="184">
        <v>311550.40000000002</v>
      </c>
      <c r="H503" s="184">
        <f>INDEX(Sheet2!E:E,MATCH(Concordance!A503,Sheet2!O:O,0))</f>
        <v>145850.57</v>
      </c>
      <c r="I503" s="184">
        <f>INDEX(Sheet2!F:F,MATCH(Concordance!A503,Sheet2!O:O,0))</f>
        <v>105310.35</v>
      </c>
      <c r="J503" s="184">
        <f>INDEX(Sheet2!H:H,MATCH(A503,Sheet2!O:O,0))</f>
        <v>251160.92</v>
      </c>
      <c r="K503" s="184">
        <f>INDEX(Sheet2!I:I,MATCH(A503,Sheet2!O:O,0))</f>
        <v>34356.199999999997</v>
      </c>
      <c r="L503" s="184">
        <f>INDEX(Sheet2!J:J,MATCH(A503,Sheet2!O:O,0))</f>
        <v>36029.93</v>
      </c>
      <c r="M503" s="184">
        <f>INDEX(Sheet2!L:L,MATCH(A503,Sheet2!O:O,0))</f>
        <v>70386.13</v>
      </c>
      <c r="O503" s="184">
        <f>INDEX(Sheet3!E:E,MATCH(Concordance!A503,Sheet3!I:I,0))</f>
        <v>173108</v>
      </c>
      <c r="P503" s="184">
        <f>INDEX(Sheet3!H:H,MATCH(A503,Sheet3!I:I,0))</f>
        <v>173087</v>
      </c>
    </row>
    <row r="504" spans="1:16" x14ac:dyDescent="0.25">
      <c r="A504" s="22">
        <v>106002</v>
      </c>
      <c r="B504" s="27" t="s">
        <v>1102</v>
      </c>
      <c r="C504" s="24">
        <v>49254006</v>
      </c>
      <c r="D504" s="24" t="s">
        <v>611</v>
      </c>
      <c r="E504" s="184">
        <v>783235</v>
      </c>
      <c r="F504" s="184">
        <v>156647</v>
      </c>
      <c r="G504" s="184">
        <v>626588</v>
      </c>
      <c r="H504" s="184">
        <f>INDEX(Sheet2!E:E,MATCH(Concordance!A504,Sheet2!O:O,0))</f>
        <v>233827.04</v>
      </c>
      <c r="I504" s="184">
        <f>INDEX(Sheet2!F:F,MATCH(Concordance!A504,Sheet2!O:O,0))</f>
        <v>235275.75</v>
      </c>
      <c r="J504" s="184">
        <f>INDEX(Sheet2!H:H,MATCH(A504,Sheet2!O:O,0))</f>
        <v>469102.79000000004</v>
      </c>
      <c r="K504" s="184">
        <f>INDEX(Sheet2!I:I,MATCH(A504,Sheet2!O:O,0))</f>
        <v>52992.07</v>
      </c>
      <c r="L504" s="184">
        <f>INDEX(Sheet2!J:J,MATCH(A504,Sheet2!O:O,0))</f>
        <v>48699.9</v>
      </c>
      <c r="M504" s="184">
        <f>INDEX(Sheet2!L:L,MATCH(A504,Sheet2!O:O,0))</f>
        <v>101691.97</v>
      </c>
      <c r="O504" s="184">
        <f>INDEX(Sheet3!E:E,MATCH(Concordance!A504,Sheet3!I:I,0))</f>
        <v>348154</v>
      </c>
      <c r="P504" s="184">
        <f>INDEX(Sheet3!H:H,MATCH(A504,Sheet3!I:I,0))</f>
        <v>348154</v>
      </c>
    </row>
    <row r="505" spans="1:16" x14ac:dyDescent="0.25">
      <c r="A505" s="22">
        <v>106003</v>
      </c>
      <c r="B505" s="27" t="s">
        <v>1103</v>
      </c>
      <c r="C505" s="24">
        <v>48859284</v>
      </c>
      <c r="D505" s="24" t="s">
        <v>254</v>
      </c>
      <c r="E505" s="184">
        <v>3169074</v>
      </c>
      <c r="F505" s="184">
        <v>633814.80000000005</v>
      </c>
      <c r="G505" s="184">
        <v>2535259.2000000002</v>
      </c>
      <c r="H505" s="184">
        <f>INDEX(Sheet2!E:E,MATCH(Concordance!A505,Sheet2!O:O,0))</f>
        <v>24777.72</v>
      </c>
      <c r="I505" s="184">
        <f>INDEX(Sheet2!F:F,MATCH(Concordance!A505,Sheet2!O:O,0))</f>
        <v>1677717.73</v>
      </c>
      <c r="J505" s="184">
        <f>INDEX(Sheet2!H:H,MATCH(A505,Sheet2!O:O,0))</f>
        <v>1702495.45</v>
      </c>
      <c r="K505" s="184">
        <f>INDEX(Sheet2!I:I,MATCH(A505,Sheet2!O:O,0))</f>
        <v>0</v>
      </c>
      <c r="L505" s="184">
        <f>INDEX(Sheet2!J:J,MATCH(A505,Sheet2!O:O,0))</f>
        <v>0</v>
      </c>
      <c r="M505" s="184">
        <f>INDEX(Sheet2!L:L,MATCH(A505,Sheet2!O:O,0))</f>
        <v>0</v>
      </c>
      <c r="O505" s="184">
        <f>INDEX(Sheet3!E:E,MATCH(Concordance!A505,Sheet3!I:I,0))</f>
        <v>1408678</v>
      </c>
      <c r="P505" s="184">
        <f>INDEX(Sheet3!H:H,MATCH(A505,Sheet3!I:I,0))</f>
        <v>1408678</v>
      </c>
    </row>
    <row r="506" spans="1:16" x14ac:dyDescent="0.25">
      <c r="A506" s="22">
        <v>106004</v>
      </c>
      <c r="B506" s="27" t="s">
        <v>1104</v>
      </c>
      <c r="C506" s="24">
        <v>48458756</v>
      </c>
      <c r="D506" s="24" t="s">
        <v>153</v>
      </c>
      <c r="E506" s="184">
        <v>8631265</v>
      </c>
      <c r="F506" s="184">
        <v>1726253</v>
      </c>
      <c r="G506" s="184">
        <v>6905012</v>
      </c>
      <c r="H506" s="184">
        <f>INDEX(Sheet2!E:E,MATCH(Concordance!A506,Sheet2!O:O,0))</f>
        <v>0</v>
      </c>
      <c r="I506" s="184">
        <f>INDEX(Sheet2!F:F,MATCH(Concordance!A506,Sheet2!O:O,0))</f>
        <v>3284956.55</v>
      </c>
      <c r="J506" s="184">
        <f>INDEX(Sheet2!H:H,MATCH(A506,Sheet2!O:O,0))</f>
        <v>3284956.55</v>
      </c>
      <c r="K506" s="184">
        <f>INDEX(Sheet2!I:I,MATCH(A506,Sheet2!O:O,0))</f>
        <v>0</v>
      </c>
      <c r="L506" s="184">
        <f>INDEX(Sheet2!J:J,MATCH(A506,Sheet2!O:O,0))</f>
        <v>916158.18</v>
      </c>
      <c r="M506" s="184">
        <f>INDEX(Sheet2!L:L,MATCH(A506,Sheet2!O:O,0))</f>
        <v>916158.18</v>
      </c>
      <c r="O506" s="184">
        <f>INDEX(Sheet3!E:E,MATCH(Concordance!A506,Sheet3!I:I,0))</f>
        <v>3836665</v>
      </c>
      <c r="P506" s="184">
        <f>INDEX(Sheet3!H:H,MATCH(A506,Sheet3!I:I,0))</f>
        <v>3836665</v>
      </c>
    </row>
    <row r="507" spans="1:16" x14ac:dyDescent="0.25">
      <c r="A507" s="22">
        <v>106005</v>
      </c>
      <c r="B507" s="27" t="s">
        <v>1105</v>
      </c>
      <c r="C507" s="24">
        <v>49080336</v>
      </c>
      <c r="D507" s="24" t="s">
        <v>313</v>
      </c>
      <c r="E507" s="184">
        <v>3621824</v>
      </c>
      <c r="F507" s="184">
        <v>724364.80000000005</v>
      </c>
      <c r="G507" s="184">
        <v>2897459.2000000002</v>
      </c>
      <c r="H507" s="184">
        <f>INDEX(Sheet2!E:E,MATCH(Concordance!A507,Sheet2!O:O,0))</f>
        <v>88111.25</v>
      </c>
      <c r="I507" s="184">
        <f>INDEX(Sheet2!F:F,MATCH(Concordance!A507,Sheet2!O:O,0))</f>
        <v>1778034.08</v>
      </c>
      <c r="J507" s="184">
        <f>INDEX(Sheet2!H:H,MATCH(A507,Sheet2!O:O,0))</f>
        <v>1866145.33</v>
      </c>
      <c r="K507" s="184">
        <f>INDEX(Sheet2!I:I,MATCH(A507,Sheet2!O:O,0))</f>
        <v>476515.12</v>
      </c>
      <c r="L507" s="184">
        <f>INDEX(Sheet2!J:J,MATCH(A507,Sheet2!O:O,0))</f>
        <v>168236.79999999999</v>
      </c>
      <c r="M507" s="184">
        <f>INDEX(Sheet2!L:L,MATCH(A507,Sheet2!O:O,0))</f>
        <v>644751.91999999993</v>
      </c>
      <c r="O507" s="184">
        <f>INDEX(Sheet3!E:E,MATCH(Concordance!A507,Sheet3!I:I,0))</f>
        <v>1609930</v>
      </c>
      <c r="P507" s="184">
        <f>INDEX(Sheet3!H:H,MATCH(A507,Sheet3!I:I,0))</f>
        <v>1609930</v>
      </c>
    </row>
    <row r="508" spans="1:16" x14ac:dyDescent="0.25">
      <c r="A508" s="22">
        <v>106006</v>
      </c>
      <c r="B508" s="27" t="s">
        <v>1106</v>
      </c>
      <c r="C508" s="24">
        <v>189349343</v>
      </c>
      <c r="D508" s="24" t="s">
        <v>348</v>
      </c>
      <c r="E508" s="184">
        <v>797012</v>
      </c>
      <c r="F508" s="184">
        <v>159402.40000000002</v>
      </c>
      <c r="G508" s="184">
        <v>637609.60000000009</v>
      </c>
      <c r="H508" s="184">
        <f>INDEX(Sheet2!E:E,MATCH(Concordance!A508,Sheet2!O:O,0))</f>
        <v>637609.6</v>
      </c>
      <c r="I508" s="184">
        <f>INDEX(Sheet2!F:F,MATCH(Concordance!A508,Sheet2!O:O,0))</f>
        <v>0</v>
      </c>
      <c r="J508" s="184">
        <f>INDEX(Sheet2!H:H,MATCH(A508,Sheet2!O:O,0))</f>
        <v>637609.6</v>
      </c>
      <c r="K508" s="184">
        <f>INDEX(Sheet2!I:I,MATCH(A508,Sheet2!O:O,0))</f>
        <v>30722.57</v>
      </c>
      <c r="L508" s="184">
        <f>INDEX(Sheet2!J:J,MATCH(A508,Sheet2!O:O,0))</f>
        <v>71489.570000000007</v>
      </c>
      <c r="M508" s="184">
        <f>INDEX(Sheet2!L:L,MATCH(A508,Sheet2!O:O,0))</f>
        <v>102212.14000000001</v>
      </c>
      <c r="O508" s="184">
        <f>INDEX(Sheet3!E:E,MATCH(Concordance!A508,Sheet3!I:I,0))</f>
        <v>354278</v>
      </c>
      <c r="P508" s="184">
        <f>INDEX(Sheet3!H:H,MATCH(A508,Sheet3!I:I,0))</f>
        <v>354278</v>
      </c>
    </row>
    <row r="509" spans="1:16" x14ac:dyDescent="0.25">
      <c r="A509" s="22">
        <v>106008</v>
      </c>
      <c r="B509" s="27" t="s">
        <v>58</v>
      </c>
      <c r="C509" s="24">
        <v>100777754</v>
      </c>
      <c r="D509" s="24" t="s">
        <v>405</v>
      </c>
      <c r="E509" s="184">
        <v>222312</v>
      </c>
      <c r="F509" s="184">
        <v>44462.400000000001</v>
      </c>
      <c r="G509" s="184">
        <v>177849.60000000001</v>
      </c>
      <c r="H509" s="184">
        <f>INDEX(Sheet2!E:E,MATCH(Concordance!A509,Sheet2!O:O,0))</f>
        <v>0</v>
      </c>
      <c r="I509" s="184">
        <f>INDEX(Sheet2!F:F,MATCH(Concordance!A509,Sheet2!O:O,0))</f>
        <v>122745.92</v>
      </c>
      <c r="J509" s="184">
        <f>INDEX(Sheet2!H:H,MATCH(A509,Sheet2!O:O,0))</f>
        <v>122745.92</v>
      </c>
      <c r="K509" s="184">
        <f>INDEX(Sheet2!I:I,MATCH(A509,Sheet2!O:O,0))</f>
        <v>10487.62</v>
      </c>
      <c r="L509" s="184">
        <f>INDEX(Sheet2!J:J,MATCH(A509,Sheet2!O:O,0))</f>
        <v>12611.94</v>
      </c>
      <c r="M509" s="184">
        <f>INDEX(Sheet2!L:L,MATCH(A509,Sheet2!O:O,0))</f>
        <v>23099.56</v>
      </c>
      <c r="O509" s="184">
        <f>INDEX(Sheet3!E:E,MATCH(Concordance!A509,Sheet3!I:I,0))</f>
        <v>98820</v>
      </c>
      <c r="P509" s="184">
        <f>INDEX(Sheet3!H:H,MATCH(A509,Sheet3!I:I,0))</f>
        <v>98820</v>
      </c>
    </row>
    <row r="510" spans="1:16" x14ac:dyDescent="0.25">
      <c r="A510" s="22">
        <v>107151</v>
      </c>
      <c r="B510" s="27" t="s">
        <v>1107</v>
      </c>
      <c r="C510" s="24">
        <v>51079317</v>
      </c>
      <c r="D510" s="24" t="s">
        <v>605</v>
      </c>
      <c r="E510" s="184">
        <v>673951</v>
      </c>
      <c r="F510" s="184">
        <v>134790.20000000001</v>
      </c>
      <c r="G510" s="184">
        <v>539160.80000000005</v>
      </c>
      <c r="H510" s="184">
        <f>INDEX(Sheet2!E:E,MATCH(Concordance!A510,Sheet2!O:O,0))</f>
        <v>196777.37</v>
      </c>
      <c r="I510" s="184">
        <f>INDEX(Sheet2!F:F,MATCH(Concordance!A510,Sheet2!O:O,0))</f>
        <v>182535.41</v>
      </c>
      <c r="J510" s="184">
        <f>INDEX(Sheet2!H:H,MATCH(A510,Sheet2!O:O,0))</f>
        <v>379312.78</v>
      </c>
      <c r="K510" s="184">
        <f>INDEX(Sheet2!I:I,MATCH(A510,Sheet2!O:O,0))</f>
        <v>0</v>
      </c>
      <c r="L510" s="184">
        <f>INDEX(Sheet2!J:J,MATCH(A510,Sheet2!O:O,0))</f>
        <v>10512.01</v>
      </c>
      <c r="M510" s="184">
        <f>INDEX(Sheet2!L:L,MATCH(A510,Sheet2!O:O,0))</f>
        <v>10512.01</v>
      </c>
      <c r="O510" s="184">
        <f>INDEX(Sheet3!E:E,MATCH(Concordance!A510,Sheet3!I:I,0))</f>
        <v>299577</v>
      </c>
      <c r="P510" s="184">
        <f>INDEX(Sheet3!H:H,MATCH(A510,Sheet3!I:I,0))</f>
        <v>299577</v>
      </c>
    </row>
    <row r="511" spans="1:16" x14ac:dyDescent="0.25">
      <c r="A511" s="22">
        <v>107152</v>
      </c>
      <c r="B511" s="27" t="s">
        <v>1108</v>
      </c>
      <c r="C511" s="24">
        <v>26648170</v>
      </c>
      <c r="D511" s="24" t="s">
        <v>315</v>
      </c>
      <c r="E511" s="184">
        <v>3776996</v>
      </c>
      <c r="F511" s="184">
        <v>755399.20000000007</v>
      </c>
      <c r="G511" s="184">
        <v>3021596.8000000003</v>
      </c>
      <c r="H511" s="184">
        <f>INDEX(Sheet2!E:E,MATCH(Concordance!A511,Sheet2!O:O,0))</f>
        <v>2476059.69</v>
      </c>
      <c r="I511" s="184">
        <f>INDEX(Sheet2!F:F,MATCH(Concordance!A511,Sheet2!O:O,0))</f>
        <v>0</v>
      </c>
      <c r="J511" s="184">
        <f>INDEX(Sheet2!H:H,MATCH(A511,Sheet2!O:O,0))</f>
        <v>2476059.69</v>
      </c>
      <c r="K511" s="184">
        <f>INDEX(Sheet2!I:I,MATCH(A511,Sheet2!O:O,0))</f>
        <v>441528.53</v>
      </c>
      <c r="L511" s="184">
        <f>INDEX(Sheet2!J:J,MATCH(A511,Sheet2!O:O,0))</f>
        <v>191645.03</v>
      </c>
      <c r="M511" s="184">
        <f>INDEX(Sheet2!L:L,MATCH(A511,Sheet2!O:O,0))</f>
        <v>633173.56000000006</v>
      </c>
      <c r="O511" s="184">
        <f>INDEX(Sheet3!E:E,MATCH(Concordance!A511,Sheet3!I:I,0))</f>
        <v>1678904</v>
      </c>
      <c r="P511" s="184">
        <f>INDEX(Sheet3!H:H,MATCH(A511,Sheet3!I:I,0))</f>
        <v>1678904</v>
      </c>
    </row>
    <row r="512" spans="1:16" x14ac:dyDescent="0.25">
      <c r="A512" s="22">
        <v>107153</v>
      </c>
      <c r="B512" s="27" t="s">
        <v>1109</v>
      </c>
      <c r="C512" s="24">
        <v>51557601</v>
      </c>
      <c r="D512" s="24" t="s">
        <v>607</v>
      </c>
      <c r="E512" s="184">
        <v>1856233</v>
      </c>
      <c r="F512" s="184">
        <v>371246.60000000003</v>
      </c>
      <c r="G512" s="184">
        <v>1484986.4000000001</v>
      </c>
      <c r="H512" s="184">
        <f>INDEX(Sheet2!E:E,MATCH(Concordance!A512,Sheet2!O:O,0))</f>
        <v>841319.15</v>
      </c>
      <c r="I512" s="184">
        <f>INDEX(Sheet2!F:F,MATCH(Concordance!A512,Sheet2!O:O,0))</f>
        <v>588086.06000000006</v>
      </c>
      <c r="J512" s="184">
        <f>INDEX(Sheet2!H:H,MATCH(A512,Sheet2!O:O,0))</f>
        <v>1429405.21</v>
      </c>
      <c r="K512" s="184">
        <f>INDEX(Sheet2!I:I,MATCH(A512,Sheet2!O:O,0))</f>
        <v>0</v>
      </c>
      <c r="L512" s="184">
        <f>INDEX(Sheet2!J:J,MATCH(A512,Sheet2!O:O,0))</f>
        <v>249080.87</v>
      </c>
      <c r="M512" s="184">
        <f>INDEX(Sheet2!L:L,MATCH(A512,Sheet2!O:O,0))</f>
        <v>249080.87</v>
      </c>
      <c r="O512" s="184">
        <f>INDEX(Sheet3!E:E,MATCH(Concordance!A512,Sheet3!I:I,0))</f>
        <v>825110</v>
      </c>
      <c r="P512" s="184">
        <f>INDEX(Sheet3!H:H,MATCH(A512,Sheet3!I:I,0))</f>
        <v>825110</v>
      </c>
    </row>
    <row r="513" spans="1:16" x14ac:dyDescent="0.25">
      <c r="A513" s="22">
        <v>107154</v>
      </c>
      <c r="B513" s="27" t="s">
        <v>1110</v>
      </c>
      <c r="C513" s="24">
        <v>19639798</v>
      </c>
      <c r="D513" s="24" t="s">
        <v>378</v>
      </c>
      <c r="E513" s="184">
        <v>3330291</v>
      </c>
      <c r="F513" s="184">
        <v>666058.20000000007</v>
      </c>
      <c r="G513" s="184">
        <v>2664232.8000000003</v>
      </c>
      <c r="H513" s="184">
        <f>INDEX(Sheet2!E:E,MATCH(Concordance!A513,Sheet2!O:O,0))</f>
        <v>0</v>
      </c>
      <c r="I513" s="184">
        <f>INDEX(Sheet2!F:F,MATCH(Concordance!A513,Sheet2!O:O,0))</f>
        <v>1111247.75</v>
      </c>
      <c r="J513" s="184">
        <f>INDEX(Sheet2!H:H,MATCH(A513,Sheet2!O:O,0))</f>
        <v>1111247.75</v>
      </c>
      <c r="K513" s="184">
        <f>INDEX(Sheet2!I:I,MATCH(A513,Sheet2!O:O,0))</f>
        <v>0</v>
      </c>
      <c r="L513" s="184">
        <f>INDEX(Sheet2!J:J,MATCH(A513,Sheet2!O:O,0))</f>
        <v>216566.22</v>
      </c>
      <c r="M513" s="184">
        <f>INDEX(Sheet2!L:L,MATCH(A513,Sheet2!O:O,0))</f>
        <v>216566.22</v>
      </c>
      <c r="O513" s="184">
        <f>INDEX(Sheet3!E:E,MATCH(Concordance!A513,Sheet3!I:I,0))</f>
        <v>1480340</v>
      </c>
      <c r="P513" s="184">
        <f>INDEX(Sheet3!H:H,MATCH(A513,Sheet3!I:I,0))</f>
        <v>1480159</v>
      </c>
    </row>
    <row r="514" spans="1:16" x14ac:dyDescent="0.25">
      <c r="A514" s="22">
        <v>107155</v>
      </c>
      <c r="B514" s="27" t="s">
        <v>1111</v>
      </c>
      <c r="C514" s="24">
        <v>50105915</v>
      </c>
      <c r="D514" s="24" t="s">
        <v>165</v>
      </c>
      <c r="E514" s="184">
        <v>3286899</v>
      </c>
      <c r="F514" s="184">
        <v>657379.80000000005</v>
      </c>
      <c r="G514" s="184">
        <v>2629519.2000000002</v>
      </c>
      <c r="H514" s="184">
        <f>INDEX(Sheet2!E:E,MATCH(Concordance!A514,Sheet2!O:O,0))</f>
        <v>1482835.42</v>
      </c>
      <c r="I514" s="184">
        <f>INDEX(Sheet2!F:F,MATCH(Concordance!A514,Sheet2!O:O,0))</f>
        <v>1146683.78</v>
      </c>
      <c r="J514" s="184">
        <f>INDEX(Sheet2!H:H,MATCH(A514,Sheet2!O:O,0))</f>
        <v>2629519.2000000002</v>
      </c>
      <c r="K514" s="184">
        <f>INDEX(Sheet2!I:I,MATCH(A514,Sheet2!O:O,0))</f>
        <v>230448.25</v>
      </c>
      <c r="L514" s="184">
        <f>INDEX(Sheet2!J:J,MATCH(A514,Sheet2!O:O,0))</f>
        <v>369103.02</v>
      </c>
      <c r="M514" s="184">
        <f>INDEX(Sheet2!L:L,MATCH(A514,Sheet2!O:O,0))</f>
        <v>599551.27</v>
      </c>
      <c r="O514" s="184">
        <f>INDEX(Sheet3!E:E,MATCH(Concordance!A514,Sheet3!I:I,0))</f>
        <v>1461053</v>
      </c>
      <c r="P514" s="184">
        <f>INDEX(Sheet3!H:H,MATCH(A514,Sheet3!I:I,0))</f>
        <v>1461053</v>
      </c>
    </row>
    <row r="515" spans="1:16" x14ac:dyDescent="0.25">
      <c r="A515" s="22">
        <v>107156</v>
      </c>
      <c r="B515" s="27" t="s">
        <v>77</v>
      </c>
      <c r="C515" s="24">
        <v>197717507</v>
      </c>
      <c r="D515" s="24" t="s">
        <v>507</v>
      </c>
      <c r="E515" s="184">
        <v>1423260</v>
      </c>
      <c r="F515" s="184">
        <v>284652</v>
      </c>
      <c r="G515" s="184">
        <v>1138608</v>
      </c>
      <c r="H515" s="184">
        <f>INDEX(Sheet2!E:E,MATCH(Concordance!A515,Sheet2!O:O,0))</f>
        <v>240722.19</v>
      </c>
      <c r="I515" s="184">
        <f>INDEX(Sheet2!F:F,MATCH(Concordance!A515,Sheet2!O:O,0))</f>
        <v>550845.97</v>
      </c>
      <c r="J515" s="184">
        <f>INDEX(Sheet2!H:H,MATCH(A515,Sheet2!O:O,0))</f>
        <v>791568.15999999992</v>
      </c>
      <c r="K515" s="184">
        <f>INDEX(Sheet2!I:I,MATCH(A515,Sheet2!O:O,0))</f>
        <v>0</v>
      </c>
      <c r="L515" s="184">
        <f>INDEX(Sheet2!J:J,MATCH(A515,Sheet2!O:O,0))</f>
        <v>104769.35</v>
      </c>
      <c r="M515" s="184">
        <f>INDEX(Sheet2!L:L,MATCH(A515,Sheet2!O:O,0))</f>
        <v>104769.35</v>
      </c>
      <c r="O515" s="184">
        <f>INDEX(Sheet3!E:E,MATCH(Concordance!A515,Sheet3!I:I,0))</f>
        <v>632650</v>
      </c>
      <c r="P515" s="184">
        <f>INDEX(Sheet3!H:H,MATCH(A515,Sheet3!I:I,0))</f>
        <v>632573</v>
      </c>
    </row>
    <row r="516" spans="1:16" x14ac:dyDescent="0.25">
      <c r="A516" s="22">
        <v>107158</v>
      </c>
      <c r="B516" s="27" t="s">
        <v>1112</v>
      </c>
      <c r="C516" s="24">
        <v>100346378</v>
      </c>
      <c r="D516" s="24" t="s">
        <v>522</v>
      </c>
      <c r="E516" s="184">
        <v>1150103</v>
      </c>
      <c r="F516" s="184">
        <v>230020.6</v>
      </c>
      <c r="G516" s="184">
        <v>920082.4</v>
      </c>
      <c r="H516" s="184">
        <f>INDEX(Sheet2!E:E,MATCH(Concordance!A516,Sheet2!O:O,0))</f>
        <v>158307.96</v>
      </c>
      <c r="I516" s="184">
        <f>INDEX(Sheet2!F:F,MATCH(Concordance!A516,Sheet2!O:O,0))</f>
        <v>279809.11</v>
      </c>
      <c r="J516" s="184">
        <f>INDEX(Sheet2!H:H,MATCH(A516,Sheet2!O:O,0))</f>
        <v>438117.06999999995</v>
      </c>
      <c r="K516" s="184">
        <f>INDEX(Sheet2!I:I,MATCH(A516,Sheet2!O:O,0))</f>
        <v>95826.48</v>
      </c>
      <c r="L516" s="184">
        <f>INDEX(Sheet2!J:J,MATCH(A516,Sheet2!O:O,0))</f>
        <v>219171.47</v>
      </c>
      <c r="M516" s="184">
        <f>INDEX(Sheet2!L:L,MATCH(A516,Sheet2!O:O,0))</f>
        <v>314997.95</v>
      </c>
      <c r="O516" s="184">
        <f>INDEX(Sheet3!E:E,MATCH(Concordance!A516,Sheet3!I:I,0))</f>
        <v>511230</v>
      </c>
      <c r="P516" s="184">
        <f>INDEX(Sheet3!H:H,MATCH(A516,Sheet3!I:I,0))</f>
        <v>511230</v>
      </c>
    </row>
    <row r="517" spans="1:16" x14ac:dyDescent="0.25">
      <c r="A517" s="22">
        <v>108142</v>
      </c>
      <c r="B517" s="27" t="s">
        <v>1113</v>
      </c>
      <c r="C517" s="24">
        <v>932941545</v>
      </c>
      <c r="D517" s="24" t="s">
        <v>444</v>
      </c>
      <c r="E517" s="184">
        <v>4810931</v>
      </c>
      <c r="F517" s="184">
        <v>962186.20000000007</v>
      </c>
      <c r="G517" s="184">
        <v>3848744.8000000003</v>
      </c>
      <c r="H517" s="184">
        <f>INDEX(Sheet2!E:E,MATCH(Concordance!A517,Sheet2!O:O,0))</f>
        <v>254276.24</v>
      </c>
      <c r="I517" s="184">
        <f>INDEX(Sheet2!F:F,MATCH(Concordance!A517,Sheet2!O:O,0))</f>
        <v>3021116</v>
      </c>
      <c r="J517" s="184">
        <f>INDEX(Sheet2!H:H,MATCH(A517,Sheet2!O:O,0))</f>
        <v>3275392.24</v>
      </c>
      <c r="K517" s="184">
        <f>INDEX(Sheet2!I:I,MATCH(A517,Sheet2!O:O,0))</f>
        <v>247917.17</v>
      </c>
      <c r="L517" s="184">
        <f>INDEX(Sheet2!J:J,MATCH(A517,Sheet2!O:O,0))</f>
        <v>674446.9</v>
      </c>
      <c r="M517" s="184">
        <f>INDEX(Sheet2!L:L,MATCH(A517,Sheet2!O:O,0))</f>
        <v>922364.07000000007</v>
      </c>
      <c r="O517" s="184">
        <f>INDEX(Sheet3!E:E,MATCH(Concordance!A517,Sheet3!I:I,0))</f>
        <v>2138497</v>
      </c>
      <c r="P517" s="184">
        <f>INDEX(Sheet3!H:H,MATCH(A517,Sheet3!I:I,0))</f>
        <v>2138497</v>
      </c>
    </row>
    <row r="518" spans="1:16" x14ac:dyDescent="0.25">
      <c r="A518" s="22">
        <v>108143</v>
      </c>
      <c r="B518" s="27" t="s">
        <v>1114</v>
      </c>
      <c r="C518" s="24">
        <v>21216437</v>
      </c>
      <c r="D518" s="24" t="s">
        <v>157</v>
      </c>
      <c r="E518" s="184">
        <v>548166</v>
      </c>
      <c r="F518" s="184">
        <v>109633.20000000001</v>
      </c>
      <c r="G518" s="184">
        <v>438532.80000000005</v>
      </c>
      <c r="H518" s="184">
        <f>INDEX(Sheet2!E:E,MATCH(Concordance!A518,Sheet2!O:O,0))</f>
        <v>438532.8</v>
      </c>
      <c r="I518" s="184">
        <f>INDEX(Sheet2!F:F,MATCH(Concordance!A518,Sheet2!O:O,0))</f>
        <v>0</v>
      </c>
      <c r="J518" s="184">
        <f>INDEX(Sheet2!H:H,MATCH(A518,Sheet2!O:O,0))</f>
        <v>438532.8</v>
      </c>
      <c r="K518" s="184">
        <f>INDEX(Sheet2!I:I,MATCH(A518,Sheet2!O:O,0))</f>
        <v>109633.2</v>
      </c>
      <c r="L518" s="184">
        <f>INDEX(Sheet2!J:J,MATCH(A518,Sheet2!O:O,0))</f>
        <v>0</v>
      </c>
      <c r="M518" s="184">
        <f>INDEX(Sheet2!L:L,MATCH(A518,Sheet2!O:O,0))</f>
        <v>109633.2</v>
      </c>
      <c r="O518" s="184">
        <f>INDEX(Sheet3!E:E,MATCH(Concordance!A518,Sheet3!I:I,0))</f>
        <v>243664</v>
      </c>
      <c r="P518" s="184">
        <f>INDEX(Sheet3!H:H,MATCH(A518,Sheet3!I:I,0))</f>
        <v>243664</v>
      </c>
    </row>
    <row r="519" spans="1:16" x14ac:dyDescent="0.25">
      <c r="A519" s="22">
        <v>108144</v>
      </c>
      <c r="B519" s="27" t="s">
        <v>1115</v>
      </c>
      <c r="C519" s="24">
        <v>52196912</v>
      </c>
      <c r="D519" s="24" t="s">
        <v>562</v>
      </c>
      <c r="E519" s="184">
        <v>477189</v>
      </c>
      <c r="F519" s="184">
        <v>95437.8</v>
      </c>
      <c r="G519" s="184">
        <v>381751.2</v>
      </c>
      <c r="H519" s="184">
        <f>INDEX(Sheet2!E:E,MATCH(Concordance!A519,Sheet2!O:O,0))</f>
        <v>0</v>
      </c>
      <c r="I519" s="184">
        <f>INDEX(Sheet2!F:F,MATCH(Concordance!A519,Sheet2!O:O,0))</f>
        <v>381751.2</v>
      </c>
      <c r="J519" s="184">
        <f>INDEX(Sheet2!H:H,MATCH(A519,Sheet2!O:O,0))</f>
        <v>381751.2</v>
      </c>
      <c r="K519" s="184">
        <f>INDEX(Sheet2!I:I,MATCH(A519,Sheet2!O:O,0))</f>
        <v>0</v>
      </c>
      <c r="L519" s="184">
        <f>INDEX(Sheet2!J:J,MATCH(A519,Sheet2!O:O,0))</f>
        <v>64064.43</v>
      </c>
      <c r="M519" s="184">
        <f>INDEX(Sheet2!L:L,MATCH(A519,Sheet2!O:O,0))</f>
        <v>64064.43</v>
      </c>
      <c r="O519" s="184">
        <f>INDEX(Sheet3!E:E,MATCH(Concordance!A519,Sheet3!I:I,0))</f>
        <v>212114</v>
      </c>
      <c r="P519" s="184">
        <f>INDEX(Sheet3!H:H,MATCH(A519,Sheet3!I:I,0))</f>
        <v>200908.59999999998</v>
      </c>
    </row>
    <row r="520" spans="1:16" x14ac:dyDescent="0.25">
      <c r="A520" s="22">
        <v>108147</v>
      </c>
      <c r="B520" s="27" t="s">
        <v>1116</v>
      </c>
      <c r="C520" s="24">
        <v>100655240</v>
      </c>
      <c r="D520" s="24" t="s">
        <v>472</v>
      </c>
      <c r="E520" s="184">
        <v>1108959</v>
      </c>
      <c r="F520" s="184">
        <v>221791.80000000002</v>
      </c>
      <c r="G520" s="184">
        <v>887167.20000000007</v>
      </c>
      <c r="H520" s="184">
        <f>INDEX(Sheet2!E:E,MATCH(Concordance!A520,Sheet2!O:O,0))</f>
        <v>391000</v>
      </c>
      <c r="I520" s="184">
        <f>INDEX(Sheet2!F:F,MATCH(Concordance!A520,Sheet2!O:O,0))</f>
        <v>187283</v>
      </c>
      <c r="J520" s="184">
        <f>INDEX(Sheet2!H:H,MATCH(A520,Sheet2!O:O,0))</f>
        <v>578283</v>
      </c>
      <c r="K520" s="184">
        <f>INDEX(Sheet2!I:I,MATCH(A520,Sheet2!O:O,0))</f>
        <v>0</v>
      </c>
      <c r="L520" s="184">
        <f>INDEX(Sheet2!J:J,MATCH(A520,Sheet2!O:O,0))</f>
        <v>125171.81</v>
      </c>
      <c r="M520" s="184">
        <f>INDEX(Sheet2!L:L,MATCH(A520,Sheet2!O:O,0))</f>
        <v>125171.81</v>
      </c>
      <c r="O520" s="184">
        <f>INDEX(Sheet3!E:E,MATCH(Concordance!A520,Sheet3!I:I,0))</f>
        <v>492941</v>
      </c>
      <c r="P520" s="184">
        <f>INDEX(Sheet3!H:H,MATCH(A520,Sheet3!I:I,0))</f>
        <v>492941</v>
      </c>
    </row>
    <row r="521" spans="1:16" x14ac:dyDescent="0.25">
      <c r="A521" s="22">
        <v>109002</v>
      </c>
      <c r="B521" s="27" t="s">
        <v>1117</v>
      </c>
      <c r="C521" s="24">
        <v>20015863</v>
      </c>
      <c r="D521" s="24" t="s">
        <v>661</v>
      </c>
      <c r="E521" s="184">
        <v>2378924</v>
      </c>
      <c r="F521" s="184">
        <v>475784.80000000005</v>
      </c>
      <c r="G521" s="184">
        <v>1903139.2000000002</v>
      </c>
      <c r="H521" s="184">
        <f>INDEX(Sheet2!E:E,MATCH(Concordance!A521,Sheet2!O:O,0))</f>
        <v>0</v>
      </c>
      <c r="I521" s="184">
        <f>INDEX(Sheet2!F:F,MATCH(Concordance!A521,Sheet2!O:O,0))</f>
        <v>1706332.56</v>
      </c>
      <c r="J521" s="184">
        <f>INDEX(Sheet2!H:H,MATCH(A521,Sheet2!O:O,0))</f>
        <v>1706332.56</v>
      </c>
      <c r="K521" s="184">
        <f>INDEX(Sheet2!I:I,MATCH(A521,Sheet2!O:O,0))</f>
        <v>282107.65000000002</v>
      </c>
      <c r="L521" s="184">
        <f>INDEX(Sheet2!J:J,MATCH(A521,Sheet2!O:O,0))</f>
        <v>390483.79</v>
      </c>
      <c r="M521" s="184">
        <f>INDEX(Sheet2!L:L,MATCH(A521,Sheet2!O:O,0))</f>
        <v>672591.44</v>
      </c>
      <c r="O521" s="184">
        <f>INDEX(Sheet3!E:E,MATCH(Concordance!A521,Sheet3!I:I,0))</f>
        <v>1057450</v>
      </c>
      <c r="P521" s="184">
        <f>INDEX(Sheet3!H:H,MATCH(A521,Sheet3!I:I,0))</f>
        <v>1057450</v>
      </c>
    </row>
    <row r="522" spans="1:16" x14ac:dyDescent="0.25">
      <c r="A522" s="22">
        <v>109003</v>
      </c>
      <c r="B522" s="27" t="s">
        <v>1118</v>
      </c>
      <c r="C522" s="24">
        <v>100042480</v>
      </c>
      <c r="D522" s="24" t="s">
        <v>634</v>
      </c>
      <c r="E522" s="184">
        <v>4869961</v>
      </c>
      <c r="F522" s="184">
        <v>973992.20000000007</v>
      </c>
      <c r="G522" s="184">
        <v>3895968.8000000003</v>
      </c>
      <c r="H522" s="184">
        <f>INDEX(Sheet2!E:E,MATCH(Concordance!A522,Sheet2!O:O,0))</f>
        <v>1803162.43</v>
      </c>
      <c r="I522" s="184">
        <f>INDEX(Sheet2!F:F,MATCH(Concordance!A522,Sheet2!O:O,0))</f>
        <v>1371594.58</v>
      </c>
      <c r="J522" s="184">
        <f>INDEX(Sheet2!H:H,MATCH(A522,Sheet2!O:O,0))</f>
        <v>3174757.01</v>
      </c>
      <c r="K522" s="184">
        <f>INDEX(Sheet2!I:I,MATCH(A522,Sheet2!O:O,0))</f>
        <v>1350000</v>
      </c>
      <c r="L522" s="184">
        <f>INDEX(Sheet2!J:J,MATCH(A522,Sheet2!O:O,0))</f>
        <v>0</v>
      </c>
      <c r="M522" s="184">
        <f>INDEX(Sheet2!L:L,MATCH(A522,Sheet2!O:O,0))</f>
        <v>1350000</v>
      </c>
      <c r="O522" s="184">
        <f>INDEX(Sheet3!E:E,MATCH(Concordance!A522,Sheet3!I:I,0))</f>
        <v>2164736</v>
      </c>
      <c r="P522" s="184">
        <f>INDEX(Sheet3!H:H,MATCH(A522,Sheet3!I:I,0))</f>
        <v>2164471</v>
      </c>
    </row>
    <row r="523" spans="1:16" x14ac:dyDescent="0.25">
      <c r="A523" s="22">
        <v>110014</v>
      </c>
      <c r="B523" s="27" t="s">
        <v>1119</v>
      </c>
      <c r="C523" s="24">
        <v>52839818</v>
      </c>
      <c r="D523" s="24" t="s">
        <v>344</v>
      </c>
      <c r="E523" s="184">
        <v>4017694</v>
      </c>
      <c r="F523" s="184">
        <v>803538.8</v>
      </c>
      <c r="G523" s="184">
        <v>3214155.2</v>
      </c>
      <c r="H523" s="184">
        <f>INDEX(Sheet2!E:E,MATCH(Concordance!A523,Sheet2!O:O,0))</f>
        <v>575334.47</v>
      </c>
      <c r="I523" s="184">
        <f>INDEX(Sheet2!F:F,MATCH(Concordance!A523,Sheet2!O:O,0))</f>
        <v>1203534.82</v>
      </c>
      <c r="J523" s="184">
        <f>INDEX(Sheet2!H:H,MATCH(A523,Sheet2!O:O,0))</f>
        <v>1778869.29</v>
      </c>
      <c r="K523" s="184">
        <f>INDEX(Sheet2!I:I,MATCH(A523,Sheet2!O:O,0))</f>
        <v>113095.95</v>
      </c>
      <c r="L523" s="184">
        <f>INDEX(Sheet2!J:J,MATCH(A523,Sheet2!O:O,0))</f>
        <v>473742.81</v>
      </c>
      <c r="M523" s="184">
        <f>INDEX(Sheet2!L:L,MATCH(A523,Sheet2!O:O,0))</f>
        <v>586838.76</v>
      </c>
      <c r="O523" s="184">
        <f>INDEX(Sheet3!E:E,MATCH(Concordance!A523,Sheet3!I:I,0))</f>
        <v>1785897</v>
      </c>
      <c r="P523" s="184">
        <f>INDEX(Sheet3!H:H,MATCH(A523,Sheet3!I:I,0))</f>
        <v>1785897</v>
      </c>
    </row>
    <row r="524" spans="1:16" x14ac:dyDescent="0.25">
      <c r="A524" s="22">
        <v>110029</v>
      </c>
      <c r="B524" s="27" t="s">
        <v>1120</v>
      </c>
      <c r="C524" s="24">
        <v>52843042</v>
      </c>
      <c r="D524" s="24" t="s">
        <v>514</v>
      </c>
      <c r="E524" s="184">
        <v>5264468</v>
      </c>
      <c r="F524" s="184">
        <v>1052893.6000000001</v>
      </c>
      <c r="G524" s="184">
        <v>4211574.4000000004</v>
      </c>
      <c r="H524" s="184">
        <f>INDEX(Sheet2!E:E,MATCH(Concordance!A524,Sheet2!O:O,0))</f>
        <v>529652.16</v>
      </c>
      <c r="I524" s="184">
        <f>INDEX(Sheet2!F:F,MATCH(Concordance!A524,Sheet2!O:O,0))</f>
        <v>854784.3</v>
      </c>
      <c r="J524" s="184">
        <f>INDEX(Sheet2!H:H,MATCH(A524,Sheet2!O:O,0))</f>
        <v>1384436.46</v>
      </c>
      <c r="K524" s="184">
        <f>INDEX(Sheet2!I:I,MATCH(A524,Sheet2!O:O,0))</f>
        <v>130918.54</v>
      </c>
      <c r="L524" s="184">
        <f>INDEX(Sheet2!J:J,MATCH(A524,Sheet2!O:O,0))</f>
        <v>386262.81</v>
      </c>
      <c r="M524" s="184">
        <f>INDEX(Sheet2!L:L,MATCH(A524,Sheet2!O:O,0))</f>
        <v>517181.35</v>
      </c>
      <c r="O524" s="184">
        <f>INDEX(Sheet3!E:E,MATCH(Concordance!A524,Sheet3!I:I,0))</f>
        <v>2340098</v>
      </c>
      <c r="P524" s="184">
        <f>INDEX(Sheet3!H:H,MATCH(A524,Sheet3!I:I,0))</f>
        <v>2339062.36</v>
      </c>
    </row>
    <row r="525" spans="1:16" x14ac:dyDescent="0.25">
      <c r="A525" s="22">
        <v>110030</v>
      </c>
      <c r="B525" s="27" t="s">
        <v>1121</v>
      </c>
      <c r="C525" s="24">
        <v>184208064</v>
      </c>
      <c r="D525" s="24" t="s">
        <v>533</v>
      </c>
      <c r="E525" s="184">
        <v>1051147</v>
      </c>
      <c r="F525" s="184">
        <v>210229.40000000002</v>
      </c>
      <c r="G525" s="184">
        <v>840917.60000000009</v>
      </c>
      <c r="H525" s="184">
        <f>INDEX(Sheet2!E:E,MATCH(Concordance!A525,Sheet2!O:O,0))</f>
        <v>0</v>
      </c>
      <c r="I525" s="184">
        <f>INDEX(Sheet2!F:F,MATCH(Concordance!A525,Sheet2!O:O,0))</f>
        <v>439062.93</v>
      </c>
      <c r="J525" s="184">
        <f>INDEX(Sheet2!H:H,MATCH(A525,Sheet2!O:O,0))</f>
        <v>439062.93</v>
      </c>
      <c r="K525" s="184">
        <f>INDEX(Sheet2!I:I,MATCH(A525,Sheet2!O:O,0))</f>
        <v>0</v>
      </c>
      <c r="L525" s="184">
        <f>INDEX(Sheet2!J:J,MATCH(A525,Sheet2!O:O,0))</f>
        <v>110906.01</v>
      </c>
      <c r="M525" s="184">
        <f>INDEX(Sheet2!L:L,MATCH(A525,Sheet2!O:O,0))</f>
        <v>110906.01</v>
      </c>
      <c r="O525" s="184">
        <f>INDEX(Sheet3!E:E,MATCH(Concordance!A525,Sheet3!I:I,0))</f>
        <v>467243</v>
      </c>
      <c r="P525" s="184">
        <f>INDEX(Sheet3!H:H,MATCH(A525,Sheet3!I:I,0))</f>
        <v>467186</v>
      </c>
    </row>
    <row r="526" spans="1:16" x14ac:dyDescent="0.25">
      <c r="A526" s="22">
        <v>110031</v>
      </c>
      <c r="B526" s="27" t="s">
        <v>1122</v>
      </c>
      <c r="C526" s="24">
        <v>53132353</v>
      </c>
      <c r="D526" s="24" t="s">
        <v>629</v>
      </c>
      <c r="E526" s="184">
        <v>924099</v>
      </c>
      <c r="F526" s="184">
        <v>184819.80000000002</v>
      </c>
      <c r="G526" s="184">
        <v>739279.20000000007</v>
      </c>
      <c r="H526" s="184">
        <f>INDEX(Sheet2!E:E,MATCH(Concordance!A526,Sheet2!O:O,0))</f>
        <v>67980.649999999994</v>
      </c>
      <c r="I526" s="184">
        <f>INDEX(Sheet2!F:F,MATCH(Concordance!A526,Sheet2!O:O,0))</f>
        <v>610554.91</v>
      </c>
      <c r="J526" s="184">
        <f>INDEX(Sheet2!H:H,MATCH(A526,Sheet2!O:O,0))</f>
        <v>678535.56</v>
      </c>
      <c r="K526" s="184">
        <f>INDEX(Sheet2!I:I,MATCH(A526,Sheet2!O:O,0))</f>
        <v>0</v>
      </c>
      <c r="L526" s="184">
        <f>INDEX(Sheet2!J:J,MATCH(A526,Sheet2!O:O,0))</f>
        <v>19067.59</v>
      </c>
      <c r="M526" s="184">
        <f>INDEX(Sheet2!L:L,MATCH(A526,Sheet2!O:O,0))</f>
        <v>19067.59</v>
      </c>
      <c r="O526" s="184">
        <f>INDEX(Sheet3!E:E,MATCH(Concordance!A526,Sheet3!I:I,0))</f>
        <v>410769</v>
      </c>
      <c r="P526" s="184">
        <f>INDEX(Sheet3!H:H,MATCH(A526,Sheet3!I:I,0))</f>
        <v>410719</v>
      </c>
    </row>
    <row r="527" spans="1:16" x14ac:dyDescent="0.25">
      <c r="A527" s="22">
        <v>111086</v>
      </c>
      <c r="B527" s="27" t="s">
        <v>1123</v>
      </c>
      <c r="C527" s="24">
        <v>159255256</v>
      </c>
      <c r="D527" s="24" t="s">
        <v>285</v>
      </c>
      <c r="E527" s="184">
        <v>3247238</v>
      </c>
      <c r="F527" s="184">
        <v>649447.60000000009</v>
      </c>
      <c r="G527" s="184">
        <v>2597790.4000000004</v>
      </c>
      <c r="H527" s="184">
        <f>INDEX(Sheet2!E:E,MATCH(Concordance!A527,Sheet2!O:O,0))</f>
        <v>2204.5</v>
      </c>
      <c r="I527" s="184">
        <f>INDEX(Sheet2!F:F,MATCH(Concordance!A527,Sheet2!O:O,0))</f>
        <v>684768.13</v>
      </c>
      <c r="J527" s="184">
        <f>INDEX(Sheet2!H:H,MATCH(A527,Sheet2!O:O,0))</f>
        <v>686972.63</v>
      </c>
      <c r="K527" s="184">
        <f>INDEX(Sheet2!I:I,MATCH(A527,Sheet2!O:O,0))</f>
        <v>577659</v>
      </c>
      <c r="L527" s="184">
        <f>INDEX(Sheet2!J:J,MATCH(A527,Sheet2!O:O,0))</f>
        <v>65182.63</v>
      </c>
      <c r="M527" s="184">
        <f>INDEX(Sheet2!L:L,MATCH(A527,Sheet2!O:O,0))</f>
        <v>642841.63</v>
      </c>
      <c r="O527" s="184">
        <f>INDEX(Sheet3!E:E,MATCH(Concordance!A527,Sheet3!I:I,0))</f>
        <v>1443423</v>
      </c>
      <c r="P527" s="184">
        <f>INDEX(Sheet3!H:H,MATCH(A527,Sheet3!I:I,0))</f>
        <v>1420366.23</v>
      </c>
    </row>
    <row r="528" spans="1:16" s="54" customFormat="1" x14ac:dyDescent="0.25">
      <c r="A528" s="22">
        <v>111087</v>
      </c>
      <c r="B528" s="27" t="s">
        <v>1124</v>
      </c>
      <c r="C528" s="24">
        <v>193010899</v>
      </c>
      <c r="D528" s="24" t="s">
        <v>194</v>
      </c>
      <c r="E528" s="240">
        <v>3473084</v>
      </c>
      <c r="F528" s="240">
        <v>694616.8</v>
      </c>
      <c r="G528" s="240">
        <v>2778467.2</v>
      </c>
      <c r="H528" s="240">
        <f>INDEX(Sheet2!E:E,MATCH(Concordance!A528,Sheet2!O:O,0))</f>
        <v>0</v>
      </c>
      <c r="I528" s="240">
        <f>INDEX(Sheet2!F:F,MATCH(Concordance!A528,Sheet2!O:O,0))</f>
        <v>1504257.07</v>
      </c>
      <c r="J528" s="240">
        <f>INDEX(Sheet2!H:H,MATCH(A528,Sheet2!O:O,0))</f>
        <v>1504257.07</v>
      </c>
      <c r="K528" s="240">
        <f>INDEX(Sheet2!I:I,MATCH(A528,Sheet2!O:O,0))</f>
        <v>1968826.93</v>
      </c>
      <c r="L528" s="240">
        <f>INDEX(Sheet2!J:J,MATCH(A528,Sheet2!O:O,0))</f>
        <v>0</v>
      </c>
      <c r="M528" s="240">
        <f>INDEX(Sheet2!L:L,MATCH(A528,Sheet2!O:O,0))</f>
        <v>1968826.93</v>
      </c>
      <c r="N528" s="229"/>
      <c r="O528" s="240">
        <f>INDEX(Sheet3!E:E,MATCH(Concordance!A528,Sheet3!I:I,0))</f>
        <v>1543813</v>
      </c>
      <c r="P528" s="240">
        <f>INDEX(Sheet3!H:H,MATCH(A528,Sheet3!I:I,0))</f>
        <v>1543813</v>
      </c>
    </row>
    <row r="529" spans="1:16" x14ac:dyDescent="0.25">
      <c r="A529" s="22">
        <v>112099</v>
      </c>
      <c r="B529" s="27" t="s">
        <v>69</v>
      </c>
      <c r="C529" s="24">
        <v>800482775</v>
      </c>
      <c r="D529" s="24" t="s">
        <v>452</v>
      </c>
      <c r="E529" s="184">
        <v>712364</v>
      </c>
      <c r="F529" s="184">
        <v>142472.80000000002</v>
      </c>
      <c r="G529" s="184">
        <v>569891.20000000007</v>
      </c>
      <c r="H529" s="184">
        <f>INDEX(Sheet2!E:E,MATCH(Concordance!A529,Sheet2!O:O,0))</f>
        <v>0</v>
      </c>
      <c r="I529" s="184">
        <f>INDEX(Sheet2!F:F,MATCH(Concordance!A529,Sheet2!O:O,0))</f>
        <v>246600</v>
      </c>
      <c r="J529" s="184">
        <f>INDEX(Sheet2!H:H,MATCH(A529,Sheet2!O:O,0))</f>
        <v>246600</v>
      </c>
      <c r="K529" s="184">
        <f>INDEX(Sheet2!I:I,MATCH(A529,Sheet2!O:O,0))</f>
        <v>0</v>
      </c>
      <c r="L529" s="184">
        <f>INDEX(Sheet2!J:J,MATCH(A529,Sheet2!O:O,0))</f>
        <v>0</v>
      </c>
      <c r="M529" s="184">
        <f>INDEX(Sheet2!L:L,MATCH(A529,Sheet2!O:O,0))</f>
        <v>0</v>
      </c>
      <c r="O529" s="184">
        <f>INDEX(Sheet3!E:E,MATCH(Concordance!A529,Sheet3!I:I,0))</f>
        <v>316651</v>
      </c>
      <c r="P529" s="184">
        <f>INDEX(Sheet3!H:H,MATCH(A529,Sheet3!I:I,0))</f>
        <v>316651</v>
      </c>
    </row>
    <row r="530" spans="1:16" x14ac:dyDescent="0.25">
      <c r="A530" s="22">
        <v>112101</v>
      </c>
      <c r="B530" s="27" t="s">
        <v>1125</v>
      </c>
      <c r="C530" s="24">
        <v>100654045</v>
      </c>
      <c r="D530" s="24" t="s">
        <v>253</v>
      </c>
      <c r="E530" s="184">
        <v>2694904</v>
      </c>
      <c r="F530" s="184">
        <v>538980.80000000005</v>
      </c>
      <c r="G530" s="184">
        <v>2155923.2000000002</v>
      </c>
      <c r="H530" s="184">
        <f>INDEX(Sheet2!E:E,MATCH(Concordance!A530,Sheet2!O:O,0))</f>
        <v>968920.4</v>
      </c>
      <c r="I530" s="184">
        <f>INDEX(Sheet2!F:F,MATCH(Concordance!A530,Sheet2!O:O,0))</f>
        <v>1166737.96</v>
      </c>
      <c r="J530" s="184">
        <f>INDEX(Sheet2!H:H,MATCH(A530,Sheet2!O:O,0))</f>
        <v>2135658.36</v>
      </c>
      <c r="K530" s="184">
        <f>INDEX(Sheet2!I:I,MATCH(A530,Sheet2!O:O,0))</f>
        <v>541977.64</v>
      </c>
      <c r="L530" s="184">
        <f>INDEX(Sheet2!J:J,MATCH(A530,Sheet2!O:O,0))</f>
        <v>17268</v>
      </c>
      <c r="M530" s="184">
        <f>INDEX(Sheet2!L:L,MATCH(A530,Sheet2!O:O,0))</f>
        <v>559245.64</v>
      </c>
      <c r="O530" s="184">
        <f>INDEX(Sheet3!E:E,MATCH(Concordance!A530,Sheet3!I:I,0))</f>
        <v>1197906</v>
      </c>
      <c r="P530" s="184">
        <f>INDEX(Sheet3!H:H,MATCH(A530,Sheet3!I:I,0))</f>
        <v>1197906</v>
      </c>
    </row>
    <row r="531" spans="1:16" x14ac:dyDescent="0.25">
      <c r="A531" s="22">
        <v>112102</v>
      </c>
      <c r="B531" s="27" t="s">
        <v>1126</v>
      </c>
      <c r="C531" s="24">
        <v>53581898</v>
      </c>
      <c r="D531" s="24" t="s">
        <v>408</v>
      </c>
      <c r="E531" s="184">
        <v>5679185</v>
      </c>
      <c r="F531" s="184">
        <v>1135837</v>
      </c>
      <c r="G531" s="184">
        <v>4543348</v>
      </c>
      <c r="H531" s="184">
        <f>INDEX(Sheet2!E:E,MATCH(Concordance!A531,Sheet2!O:O,0))</f>
        <v>2033142.96</v>
      </c>
      <c r="I531" s="184">
        <f>INDEX(Sheet2!F:F,MATCH(Concordance!A531,Sheet2!O:O,0))</f>
        <v>1289571.8500000001</v>
      </c>
      <c r="J531" s="184">
        <f>INDEX(Sheet2!H:H,MATCH(A531,Sheet2!O:O,0))</f>
        <v>3322714.81</v>
      </c>
      <c r="K531" s="184">
        <f>INDEX(Sheet2!I:I,MATCH(A531,Sheet2!O:O,0))</f>
        <v>890021.58</v>
      </c>
      <c r="L531" s="184">
        <f>INDEX(Sheet2!J:J,MATCH(A531,Sheet2!O:O,0))</f>
        <v>1091563.58</v>
      </c>
      <c r="M531" s="184">
        <f>INDEX(Sheet2!L:L,MATCH(A531,Sheet2!O:O,0))</f>
        <v>1981585.1600000001</v>
      </c>
      <c r="O531" s="184">
        <f>INDEX(Sheet3!E:E,MATCH(Concordance!A531,Sheet3!I:I,0))</f>
        <v>2524442</v>
      </c>
      <c r="P531" s="184">
        <f>INDEX(Sheet3!H:H,MATCH(A531,Sheet3!I:I,0))</f>
        <v>2524133</v>
      </c>
    </row>
    <row r="532" spans="1:16" x14ac:dyDescent="0.25">
      <c r="A532" s="22">
        <v>112103</v>
      </c>
      <c r="B532" s="27" t="s">
        <v>1127</v>
      </c>
      <c r="C532" s="24">
        <v>53617973</v>
      </c>
      <c r="D532" s="24" t="s">
        <v>559</v>
      </c>
      <c r="E532" s="184">
        <v>10132311</v>
      </c>
      <c r="F532" s="184">
        <v>2026462.2000000002</v>
      </c>
      <c r="G532" s="184">
        <v>8105848.8000000007</v>
      </c>
      <c r="H532" s="184">
        <f>INDEX(Sheet2!E:E,MATCH(Concordance!A532,Sheet2!O:O,0))</f>
        <v>340531.6</v>
      </c>
      <c r="I532" s="184">
        <f>INDEX(Sheet2!F:F,MATCH(Concordance!A532,Sheet2!O:O,0))</f>
        <v>4194841.2799999993</v>
      </c>
      <c r="J532" s="184">
        <f>INDEX(Sheet2!H:H,MATCH(A532,Sheet2!O:O,0))</f>
        <v>4535372.879999999</v>
      </c>
      <c r="K532" s="184">
        <f>INDEX(Sheet2!I:I,MATCH(A532,Sheet2!O:O,0))</f>
        <v>0</v>
      </c>
      <c r="L532" s="184">
        <f>INDEX(Sheet2!J:J,MATCH(A532,Sheet2!O:O,0))</f>
        <v>1437742.72</v>
      </c>
      <c r="M532" s="184">
        <f>INDEX(Sheet2!L:L,MATCH(A532,Sheet2!O:O,0))</f>
        <v>1437742.72</v>
      </c>
      <c r="O532" s="184">
        <f>INDEX(Sheet3!E:E,MATCH(Concordance!A532,Sheet3!I:I,0))</f>
        <v>4503892</v>
      </c>
      <c r="P532" s="184">
        <f>INDEX(Sheet3!H:H,MATCH(A532,Sheet3!I:I,0))</f>
        <v>1354822.84</v>
      </c>
    </row>
    <row r="533" spans="1:16" x14ac:dyDescent="0.25">
      <c r="A533" s="22">
        <v>113001</v>
      </c>
      <c r="B533" s="27" t="s">
        <v>1128</v>
      </c>
      <c r="C533" s="24">
        <v>100042605</v>
      </c>
      <c r="D533" s="24" t="s">
        <v>660</v>
      </c>
      <c r="E533" s="184">
        <v>614096</v>
      </c>
      <c r="F533" s="184">
        <v>122819.20000000001</v>
      </c>
      <c r="G533" s="184">
        <v>491276.80000000005</v>
      </c>
      <c r="H533" s="184">
        <f>INDEX(Sheet2!E:E,MATCH(Concordance!A533,Sheet2!O:O,0))</f>
        <v>87227.03</v>
      </c>
      <c r="I533" s="184">
        <f>INDEX(Sheet2!F:F,MATCH(Concordance!A533,Sheet2!O:O,0))</f>
        <v>195155.72</v>
      </c>
      <c r="J533" s="184">
        <f>INDEX(Sheet2!H:H,MATCH(A533,Sheet2!O:O,0))</f>
        <v>282382.75</v>
      </c>
      <c r="K533" s="184">
        <f>INDEX(Sheet2!I:I,MATCH(A533,Sheet2!O:O,0))</f>
        <v>51861.16</v>
      </c>
      <c r="L533" s="184">
        <f>INDEX(Sheet2!J:J,MATCH(A533,Sheet2!O:O,0))</f>
        <v>36825.129999999997</v>
      </c>
      <c r="M533" s="184">
        <f>INDEX(Sheet2!L:L,MATCH(A533,Sheet2!O:O,0))</f>
        <v>88686.290000000008</v>
      </c>
      <c r="O533" s="184">
        <f>INDEX(Sheet3!E:E,MATCH(Concordance!A533,Sheet3!I:I,0))</f>
        <v>272971</v>
      </c>
      <c r="P533" s="184">
        <f>INDEX(Sheet3!H:H,MATCH(A533,Sheet3!I:I,0))</f>
        <v>272971</v>
      </c>
    </row>
    <row r="534" spans="1:16" x14ac:dyDescent="0.25">
      <c r="A534" s="22">
        <v>114112</v>
      </c>
      <c r="B534" s="27" t="s">
        <v>1129</v>
      </c>
      <c r="C534" s="24">
        <v>193294089</v>
      </c>
      <c r="D534" s="24" t="s">
        <v>475</v>
      </c>
      <c r="E534" s="184">
        <v>1655135</v>
      </c>
      <c r="F534" s="184">
        <v>331027</v>
      </c>
      <c r="G534" s="184">
        <v>1324108</v>
      </c>
      <c r="H534" s="184">
        <f>INDEX(Sheet2!E:E,MATCH(Concordance!A534,Sheet2!O:O,0))</f>
        <v>0</v>
      </c>
      <c r="I534" s="184">
        <f>INDEX(Sheet2!F:F,MATCH(Concordance!A534,Sheet2!O:O,0))</f>
        <v>164389.37</v>
      </c>
      <c r="J534" s="184">
        <f>INDEX(Sheet2!H:H,MATCH(A534,Sheet2!O:O,0))</f>
        <v>164389.37</v>
      </c>
      <c r="K534" s="184">
        <f>INDEX(Sheet2!I:I,MATCH(A534,Sheet2!O:O,0))</f>
        <v>0</v>
      </c>
      <c r="L534" s="184">
        <f>INDEX(Sheet2!J:J,MATCH(A534,Sheet2!O:O,0))</f>
        <v>118442.13</v>
      </c>
      <c r="M534" s="184">
        <f>INDEX(Sheet2!L:L,MATCH(A534,Sheet2!O:O,0))</f>
        <v>118442.13</v>
      </c>
      <c r="O534" s="184">
        <f>INDEX(Sheet3!E:E,MATCH(Concordance!A534,Sheet3!I:I,0))</f>
        <v>735721</v>
      </c>
      <c r="P534" s="184">
        <f>INDEX(Sheet3!H:H,MATCH(A534,Sheet3!I:I,0))</f>
        <v>735721</v>
      </c>
    </row>
    <row r="535" spans="1:16" x14ac:dyDescent="0.25">
      <c r="A535" s="22">
        <v>114113</v>
      </c>
      <c r="B535" s="27" t="s">
        <v>1130</v>
      </c>
      <c r="C535" s="24">
        <v>792966855</v>
      </c>
      <c r="D535" s="24" t="s">
        <v>298</v>
      </c>
      <c r="E535" s="184">
        <v>4422862</v>
      </c>
      <c r="F535" s="184">
        <v>884572.4</v>
      </c>
      <c r="G535" s="184">
        <v>3538289.6</v>
      </c>
      <c r="H535" s="184">
        <f>INDEX(Sheet2!E:E,MATCH(Concordance!A535,Sheet2!O:O,0))</f>
        <v>604747.38</v>
      </c>
      <c r="I535" s="184">
        <f>INDEX(Sheet2!F:F,MATCH(Concordance!A535,Sheet2!O:O,0))</f>
        <v>1903393.93</v>
      </c>
      <c r="J535" s="184">
        <f>INDEX(Sheet2!H:H,MATCH(A535,Sheet2!O:O,0))</f>
        <v>2508141.31</v>
      </c>
      <c r="K535" s="184">
        <f>INDEX(Sheet2!I:I,MATCH(A535,Sheet2!O:O,0))</f>
        <v>324258.01</v>
      </c>
      <c r="L535" s="184">
        <f>INDEX(Sheet2!J:J,MATCH(A535,Sheet2!O:O,0))</f>
        <v>405787.43</v>
      </c>
      <c r="M535" s="184">
        <f>INDEX(Sheet2!L:L,MATCH(A535,Sheet2!O:O,0))</f>
        <v>730045.43999999994</v>
      </c>
      <c r="O535" s="184">
        <f>INDEX(Sheet3!E:E,MATCH(Concordance!A535,Sheet3!I:I,0))</f>
        <v>1965997</v>
      </c>
      <c r="P535" s="184">
        <f>INDEX(Sheet3!H:H,MATCH(A535,Sheet3!I:I,0))</f>
        <v>1965997</v>
      </c>
    </row>
    <row r="536" spans="1:16" x14ac:dyDescent="0.25">
      <c r="A536" s="22">
        <v>114114</v>
      </c>
      <c r="B536" s="27" t="s">
        <v>1131</v>
      </c>
      <c r="C536" s="24">
        <v>137457631</v>
      </c>
      <c r="D536" s="24" t="s">
        <v>437</v>
      </c>
      <c r="E536" s="184">
        <v>5532744</v>
      </c>
      <c r="F536" s="184">
        <v>1106548.8</v>
      </c>
      <c r="G536" s="184">
        <v>4426195.2</v>
      </c>
      <c r="H536" s="184">
        <f>INDEX(Sheet2!E:E,MATCH(Concordance!A536,Sheet2!O:O,0))</f>
        <v>174444.61</v>
      </c>
      <c r="I536" s="184">
        <f>INDEX(Sheet2!F:F,MATCH(Concordance!A536,Sheet2!O:O,0))</f>
        <v>2316178.79</v>
      </c>
      <c r="J536" s="184">
        <f>INDEX(Sheet2!H:H,MATCH(A536,Sheet2!O:O,0))</f>
        <v>2490623.4</v>
      </c>
      <c r="K536" s="184">
        <f>INDEX(Sheet2!I:I,MATCH(A536,Sheet2!O:O,0))</f>
        <v>375698.33</v>
      </c>
      <c r="L536" s="184">
        <f>INDEX(Sheet2!J:J,MATCH(A536,Sheet2!O:O,0))</f>
        <v>808810.99</v>
      </c>
      <c r="M536" s="184">
        <f>INDEX(Sheet2!L:L,MATCH(A536,Sheet2!O:O,0))</f>
        <v>1184509.32</v>
      </c>
      <c r="O536" s="184">
        <f>INDEX(Sheet3!E:E,MATCH(Concordance!A536,Sheet3!I:I,0))</f>
        <v>2459348</v>
      </c>
      <c r="P536" s="184">
        <f>INDEX(Sheet3!H:H,MATCH(A536,Sheet3!I:I,0))</f>
        <v>2459348</v>
      </c>
    </row>
    <row r="537" spans="1:16" x14ac:dyDescent="0.25">
      <c r="A537" s="22">
        <v>114115</v>
      </c>
      <c r="B537" s="27" t="s">
        <v>1132</v>
      </c>
      <c r="C537" s="24">
        <v>53862058</v>
      </c>
      <c r="D537" s="24" t="s">
        <v>397</v>
      </c>
      <c r="E537" s="184">
        <v>3480385</v>
      </c>
      <c r="F537" s="184">
        <v>696077</v>
      </c>
      <c r="G537" s="184">
        <v>2784308</v>
      </c>
      <c r="H537" s="184">
        <f>INDEX(Sheet2!E:E,MATCH(Concordance!A537,Sheet2!O:O,0))</f>
        <v>121205.47</v>
      </c>
      <c r="I537" s="184">
        <f>INDEX(Sheet2!F:F,MATCH(Concordance!A537,Sheet2!O:O,0))</f>
        <v>1201037.04</v>
      </c>
      <c r="J537" s="184">
        <f>INDEX(Sheet2!H:H,MATCH(A537,Sheet2!O:O,0))</f>
        <v>1322242.51</v>
      </c>
      <c r="K537" s="184">
        <f>INDEX(Sheet2!I:I,MATCH(A537,Sheet2!O:O,0))</f>
        <v>197599.3</v>
      </c>
      <c r="L537" s="184">
        <f>INDEX(Sheet2!J:J,MATCH(A537,Sheet2!O:O,0))</f>
        <v>264030.61</v>
      </c>
      <c r="M537" s="184">
        <f>INDEX(Sheet2!L:L,MATCH(A537,Sheet2!O:O,0))</f>
        <v>461629.91</v>
      </c>
      <c r="O537" s="184">
        <f>INDEX(Sheet3!E:E,MATCH(Concordance!A537,Sheet3!I:I,0))</f>
        <v>1547059</v>
      </c>
      <c r="P537" s="184">
        <f>INDEX(Sheet3!H:H,MATCH(A537,Sheet3!I:I,0))</f>
        <v>1547059</v>
      </c>
    </row>
    <row r="538" spans="1:16" x14ac:dyDescent="0.25">
      <c r="A538" s="22">
        <v>114116</v>
      </c>
      <c r="B538" s="27" t="s">
        <v>1133</v>
      </c>
      <c r="C538" s="24">
        <v>195866470</v>
      </c>
      <c r="D538" s="24" t="s">
        <v>396</v>
      </c>
      <c r="E538" s="184">
        <v>567429</v>
      </c>
      <c r="F538" s="184">
        <v>113485.8</v>
      </c>
      <c r="G538" s="184">
        <v>453943.2</v>
      </c>
      <c r="H538" s="184">
        <f>INDEX(Sheet2!E:E,MATCH(Concordance!A538,Sheet2!O:O,0))</f>
        <v>338920.71</v>
      </c>
      <c r="I538" s="184">
        <f>INDEX(Sheet2!F:F,MATCH(Concordance!A538,Sheet2!O:O,0))</f>
        <v>115022.49</v>
      </c>
      <c r="J538" s="184">
        <f>INDEX(Sheet2!H:H,MATCH(A538,Sheet2!O:O,0))</f>
        <v>453943.2</v>
      </c>
      <c r="K538" s="184">
        <f>INDEX(Sheet2!I:I,MATCH(A538,Sheet2!O:O,0))</f>
        <v>37037.629999999997</v>
      </c>
      <c r="L538" s="184">
        <f>INDEX(Sheet2!J:J,MATCH(A538,Sheet2!O:O,0))</f>
        <v>76448.17</v>
      </c>
      <c r="M538" s="184">
        <f>INDEX(Sheet2!L:L,MATCH(A538,Sheet2!O:O,0))</f>
        <v>113485.79999999999</v>
      </c>
      <c r="O538" s="184">
        <f>INDEX(Sheet3!E:E,MATCH(Concordance!A538,Sheet3!I:I,0))</f>
        <v>252227</v>
      </c>
      <c r="P538" s="184">
        <f>INDEX(Sheet3!H:H,MATCH(A538,Sheet3!I:I,0))</f>
        <v>252227</v>
      </c>
    </row>
    <row r="539" spans="1:16" x14ac:dyDescent="0.25">
      <c r="A539" s="22">
        <v>115115</v>
      </c>
      <c r="B539" s="27" t="s">
        <v>1134</v>
      </c>
      <c r="C539" s="24">
        <v>79906178</v>
      </c>
      <c r="D539" s="24" t="s">
        <v>594</v>
      </c>
      <c r="E539" s="184">
        <v>104818935</v>
      </c>
      <c r="F539" s="184">
        <v>20963787</v>
      </c>
      <c r="G539" s="184">
        <v>83855148</v>
      </c>
      <c r="H539" s="184">
        <f>INDEX(Sheet2!E:E,MATCH(Concordance!A539,Sheet2!O:O,0))</f>
        <v>0</v>
      </c>
      <c r="I539" s="184">
        <f>INDEX(Sheet2!F:F,MATCH(Concordance!A539,Sheet2!O:O,0))</f>
        <v>39147736.43</v>
      </c>
      <c r="J539" s="184">
        <f>INDEX(Sheet2!H:H,MATCH(A539,Sheet2!O:O,0))</f>
        <v>39147736.43</v>
      </c>
      <c r="K539" s="184">
        <f>INDEX(Sheet2!I:I,MATCH(A539,Sheet2!O:O,0))</f>
        <v>0</v>
      </c>
      <c r="L539" s="184">
        <f>INDEX(Sheet2!J:J,MATCH(A539,Sheet2!O:O,0))</f>
        <v>8577360.6500000004</v>
      </c>
      <c r="M539" s="184">
        <f>INDEX(Sheet2!L:L,MATCH(A539,Sheet2!O:O,0))</f>
        <v>8577360.6500000004</v>
      </c>
      <c r="O539" s="184">
        <f>INDEX(Sheet3!E:E,MATCH(Concordance!A539,Sheet3!I:I,0))</f>
        <v>46592842</v>
      </c>
      <c r="P539" s="184">
        <f>INDEX(Sheet3!H:H,MATCH(A539,Sheet3!I:I,0))</f>
        <v>46592842</v>
      </c>
    </row>
    <row r="540" spans="1:16" x14ac:dyDescent="0.25">
      <c r="A540" s="22">
        <v>115902</v>
      </c>
      <c r="B540" s="27" t="s">
        <v>1135</v>
      </c>
      <c r="C540" s="24">
        <v>109758339</v>
      </c>
      <c r="D540" s="24" t="s">
        <v>379</v>
      </c>
      <c r="E540" s="184">
        <v>4969076</v>
      </c>
      <c r="F540" s="184">
        <v>993815.20000000007</v>
      </c>
      <c r="G540" s="184">
        <v>3975260.8000000003</v>
      </c>
      <c r="H540" s="184">
        <f>INDEX(Sheet2!E:E,MATCH(Concordance!A540,Sheet2!O:O,0))</f>
        <v>242423.92</v>
      </c>
      <c r="I540" s="184">
        <f>INDEX(Sheet2!F:F,MATCH(Concordance!A540,Sheet2!O:O,0))</f>
        <v>1482614.27</v>
      </c>
      <c r="J540" s="184">
        <f>INDEX(Sheet2!H:H,MATCH(A540,Sheet2!O:O,0))</f>
        <v>1725038.19</v>
      </c>
      <c r="K540" s="184">
        <f>INDEX(Sheet2!I:I,MATCH(A540,Sheet2!O:O,0))</f>
        <v>35853.18</v>
      </c>
      <c r="L540" s="184">
        <f>INDEX(Sheet2!J:J,MATCH(A540,Sheet2!O:O,0))</f>
        <v>1538130.52</v>
      </c>
      <c r="M540" s="184">
        <f>INDEX(Sheet2!L:L,MATCH(A540,Sheet2!O:O,0))</f>
        <v>1573983.7</v>
      </c>
      <c r="O540" s="184">
        <f>INDEX(Sheet3!E:E,MATCH(Concordance!A540,Sheet3!I:I,0))</f>
        <v>1803940</v>
      </c>
      <c r="P540" s="184">
        <f>INDEX(Sheet3!H:H,MATCH(A540,Sheet3!I:I,0))</f>
        <v>1803940</v>
      </c>
    </row>
    <row r="541" spans="1:16" x14ac:dyDescent="0.25">
      <c r="A541" s="22">
        <v>115903</v>
      </c>
      <c r="B541" s="27" t="s">
        <v>95</v>
      </c>
      <c r="C541" s="24">
        <v>34584305</v>
      </c>
      <c r="D541" s="24" t="s">
        <v>516</v>
      </c>
      <c r="E541" s="184">
        <v>3421446</v>
      </c>
      <c r="F541" s="184">
        <v>684289.20000000007</v>
      </c>
      <c r="G541" s="184">
        <v>2737156.8000000003</v>
      </c>
      <c r="H541" s="184">
        <f>INDEX(Sheet2!E:E,MATCH(Concordance!A541,Sheet2!O:O,0))</f>
        <v>570464.54</v>
      </c>
      <c r="I541" s="184">
        <f>INDEX(Sheet2!F:F,MATCH(Concordance!A541,Sheet2!O:O,0))</f>
        <v>836288.6</v>
      </c>
      <c r="J541" s="184">
        <f>INDEX(Sheet2!H:H,MATCH(A541,Sheet2!O:O,0))</f>
        <v>1406753.1400000001</v>
      </c>
      <c r="K541" s="184">
        <f>INDEX(Sheet2!I:I,MATCH(A541,Sheet2!O:O,0))</f>
        <v>479539.28</v>
      </c>
      <c r="L541" s="184">
        <f>INDEX(Sheet2!J:J,MATCH(A541,Sheet2!O:O,0))</f>
        <v>491562.97</v>
      </c>
      <c r="M541" s="184">
        <f>INDEX(Sheet2!L:L,MATCH(A541,Sheet2!O:O,0))</f>
        <v>971102.25</v>
      </c>
      <c r="O541" s="184">
        <f>INDEX(Sheet3!E:E,MATCH(Concordance!A541,Sheet3!I:I,0))</f>
        <v>1520860</v>
      </c>
      <c r="P541" s="184">
        <f>INDEX(Sheet3!H:H,MATCH(A541,Sheet3!I:I,0))</f>
        <v>1520859.5</v>
      </c>
    </row>
    <row r="542" spans="1:16" x14ac:dyDescent="0.25">
      <c r="A542" s="22">
        <v>115906</v>
      </c>
      <c r="B542" s="27" t="s">
        <v>31</v>
      </c>
      <c r="C542" s="24">
        <v>801447181</v>
      </c>
      <c r="D542" s="24" t="s">
        <v>205</v>
      </c>
      <c r="E542" s="184">
        <v>19038336</v>
      </c>
      <c r="F542" s="184">
        <v>3807667.2</v>
      </c>
      <c r="G542" s="184">
        <v>15230668.800000001</v>
      </c>
      <c r="H542" s="184">
        <f>INDEX(Sheet2!E:E,MATCH(Concordance!A542,Sheet2!O:O,0))</f>
        <v>0</v>
      </c>
      <c r="I542" s="184">
        <f>INDEX(Sheet2!F:F,MATCH(Concordance!A542,Sheet2!O:O,0))</f>
        <v>4562268.95</v>
      </c>
      <c r="J542" s="184">
        <f>INDEX(Sheet2!H:H,MATCH(A542,Sheet2!O:O,0))</f>
        <v>4562268.95</v>
      </c>
      <c r="K542" s="184">
        <f>INDEX(Sheet2!I:I,MATCH(A542,Sheet2!O:O,0))</f>
        <v>0</v>
      </c>
      <c r="L542" s="184">
        <f>INDEX(Sheet2!J:J,MATCH(A542,Sheet2!O:O,0))</f>
        <v>3295840.51</v>
      </c>
      <c r="M542" s="184">
        <f>INDEX(Sheet2!L:L,MATCH(A542,Sheet2!O:O,0))</f>
        <v>3295840.51</v>
      </c>
      <c r="O542" s="184">
        <f>INDEX(Sheet3!E:E,MATCH(Concordance!A542,Sheet3!I:I,0))</f>
        <v>8462690</v>
      </c>
      <c r="P542" s="184">
        <f>INDEX(Sheet3!H:H,MATCH(A542,Sheet3!I:I,0))</f>
        <v>8462690</v>
      </c>
    </row>
    <row r="543" spans="1:16" x14ac:dyDescent="0.25">
      <c r="A543" s="22">
        <v>115911</v>
      </c>
      <c r="B543" s="27" t="s">
        <v>29</v>
      </c>
      <c r="C543" s="24">
        <v>6055260</v>
      </c>
      <c r="D543" s="24" t="s">
        <v>189</v>
      </c>
      <c r="E543" s="184">
        <v>629145</v>
      </c>
      <c r="F543" s="184">
        <v>125829</v>
      </c>
      <c r="G543" s="184">
        <v>503316</v>
      </c>
      <c r="H543" s="184">
        <f>INDEX(Sheet2!E:E,MATCH(Concordance!A543,Sheet2!O:O,0))</f>
        <v>148375.72</v>
      </c>
      <c r="I543" s="184">
        <f>INDEX(Sheet2!F:F,MATCH(Concordance!A543,Sheet2!O:O,0))</f>
        <v>319453.77</v>
      </c>
      <c r="J543" s="184">
        <f>INDEX(Sheet2!H:H,MATCH(A543,Sheet2!O:O,0))</f>
        <v>467829.49</v>
      </c>
      <c r="K543" s="184">
        <f>INDEX(Sheet2!I:I,MATCH(A543,Sheet2!O:O,0))</f>
        <v>77050.240000000005</v>
      </c>
      <c r="L543" s="184">
        <f>INDEX(Sheet2!J:J,MATCH(A543,Sheet2!O:O,0))</f>
        <v>50160.11</v>
      </c>
      <c r="M543" s="184">
        <f>INDEX(Sheet2!L:L,MATCH(A543,Sheet2!O:O,0))</f>
        <v>127210.35</v>
      </c>
      <c r="O543" s="184">
        <f>INDEX(Sheet3!E:E,MATCH(Concordance!A543,Sheet3!I:I,0))</f>
        <v>215686</v>
      </c>
      <c r="P543" s="184">
        <f>INDEX(Sheet3!H:H,MATCH(A543,Sheet3!I:I,0))</f>
        <v>215686</v>
      </c>
    </row>
    <row r="544" spans="1:16" x14ac:dyDescent="0.25">
      <c r="A544" s="22">
        <v>115912</v>
      </c>
      <c r="B544" s="27" t="s">
        <v>1136</v>
      </c>
      <c r="C544" s="24">
        <v>827391215</v>
      </c>
      <c r="D544" s="24" t="s">
        <v>588</v>
      </c>
      <c r="E544" s="184">
        <v>2238271</v>
      </c>
      <c r="F544" s="184">
        <v>447654.2</v>
      </c>
      <c r="G544" s="184">
        <v>1790616.8</v>
      </c>
      <c r="H544" s="184">
        <f>INDEX(Sheet2!E:E,MATCH(Concordance!A544,Sheet2!O:O,0))</f>
        <v>0</v>
      </c>
      <c r="I544" s="184">
        <f>INDEX(Sheet2!F:F,MATCH(Concordance!A544,Sheet2!O:O,0))</f>
        <v>960088.98</v>
      </c>
      <c r="J544" s="184">
        <f>INDEX(Sheet2!H:H,MATCH(A544,Sheet2!O:O,0))</f>
        <v>960088.98</v>
      </c>
      <c r="K544" s="184">
        <f>INDEX(Sheet2!I:I,MATCH(A544,Sheet2!O:O,0))</f>
        <v>937.56</v>
      </c>
      <c r="L544" s="184">
        <f>INDEX(Sheet2!J:J,MATCH(A544,Sheet2!O:O,0))</f>
        <v>101131.88</v>
      </c>
      <c r="M544" s="184">
        <f>INDEX(Sheet2!L:L,MATCH(A544,Sheet2!O:O,0))</f>
        <v>102069.44</v>
      </c>
      <c r="O544" s="184">
        <f>INDEX(Sheet3!E:E,MATCH(Concordance!A544,Sheet3!I:I,0))</f>
        <v>994929</v>
      </c>
      <c r="P544" s="184">
        <f>INDEX(Sheet3!H:H,MATCH(A544,Sheet3!I:I,0))</f>
        <v>994929</v>
      </c>
    </row>
    <row r="545" spans="1:16" x14ac:dyDescent="0.25">
      <c r="A545" s="22">
        <v>115913</v>
      </c>
      <c r="B545" s="27" t="s">
        <v>1137</v>
      </c>
      <c r="C545" s="24">
        <v>802577341</v>
      </c>
      <c r="D545" s="24" t="s">
        <v>467</v>
      </c>
      <c r="E545" s="184">
        <v>2513206</v>
      </c>
      <c r="F545" s="184">
        <v>502641.2</v>
      </c>
      <c r="G545" s="184">
        <v>2010564.8</v>
      </c>
      <c r="H545" s="184">
        <f>INDEX(Sheet2!E:E,MATCH(Concordance!A545,Sheet2!O:O,0))</f>
        <v>0</v>
      </c>
      <c r="I545" s="184">
        <f>INDEX(Sheet2!F:F,MATCH(Concordance!A545,Sheet2!O:O,0))</f>
        <v>0</v>
      </c>
      <c r="J545" s="184">
        <f>INDEX(Sheet2!H:H,MATCH(A545,Sheet2!O:O,0))</f>
        <v>0</v>
      </c>
      <c r="K545" s="184">
        <f>INDEX(Sheet2!I:I,MATCH(A545,Sheet2!O:O,0))</f>
        <v>0</v>
      </c>
      <c r="L545" s="184">
        <f>INDEX(Sheet2!J:J,MATCH(A545,Sheet2!O:O,0))</f>
        <v>1099527</v>
      </c>
      <c r="M545" s="184">
        <f>INDEX(Sheet2!L:L,MATCH(A545,Sheet2!O:O,0))</f>
        <v>1099527</v>
      </c>
      <c r="O545" s="184">
        <f>INDEX(Sheet3!E:E,MATCH(Concordance!A545,Sheet3!I:I,0))</f>
        <v>1117140</v>
      </c>
      <c r="P545" s="184">
        <f>INDEX(Sheet3!H:H,MATCH(A545,Sheet3!I:I,0))</f>
        <v>1117003</v>
      </c>
    </row>
    <row r="546" spans="1:16" x14ac:dyDescent="0.25">
      <c r="A546" s="22">
        <v>115914</v>
      </c>
      <c r="B546" s="27" t="s">
        <v>1138</v>
      </c>
      <c r="C546" s="24">
        <v>78358917</v>
      </c>
      <c r="D546" s="24" t="s">
        <v>346</v>
      </c>
      <c r="E546" s="184">
        <v>15928761</v>
      </c>
      <c r="F546" s="184">
        <v>3185752.2</v>
      </c>
      <c r="G546" s="184">
        <v>12743008.800000001</v>
      </c>
      <c r="H546" s="184">
        <f>INDEX(Sheet2!E:E,MATCH(Concordance!A546,Sheet2!O:O,0))</f>
        <v>1236391.31</v>
      </c>
      <c r="I546" s="184">
        <f>INDEX(Sheet2!F:F,MATCH(Concordance!A546,Sheet2!O:O,0))</f>
        <v>3796042.26</v>
      </c>
      <c r="J546" s="184">
        <f>INDEX(Sheet2!H:H,MATCH(A546,Sheet2!O:O,0))</f>
        <v>5032433.57</v>
      </c>
      <c r="K546" s="184">
        <f>INDEX(Sheet2!I:I,MATCH(A546,Sheet2!O:O,0))</f>
        <v>902116.97</v>
      </c>
      <c r="L546" s="184">
        <f>INDEX(Sheet2!J:J,MATCH(A546,Sheet2!O:O,0))</f>
        <v>783823.76</v>
      </c>
      <c r="M546" s="184">
        <f>INDEX(Sheet2!L:L,MATCH(A546,Sheet2!O:O,0))</f>
        <v>1685940.73</v>
      </c>
      <c r="O546" s="184">
        <f>INDEX(Sheet3!E:E,MATCH(Concordance!A546,Sheet3!I:I,0))</f>
        <v>7080460</v>
      </c>
      <c r="P546" s="184">
        <f>INDEX(Sheet3!H:H,MATCH(A546,Sheet3!I:I,0))</f>
        <v>4960772.38</v>
      </c>
    </row>
    <row r="547" spans="1:16" x14ac:dyDescent="0.25">
      <c r="A547" s="22">
        <v>115916</v>
      </c>
      <c r="B547" s="27" t="s">
        <v>1139</v>
      </c>
      <c r="C547" s="24">
        <v>12268162</v>
      </c>
      <c r="D547" s="24" t="s">
        <v>269</v>
      </c>
      <c r="E547" s="184">
        <v>3856901</v>
      </c>
      <c r="F547" s="184">
        <v>771380.20000000007</v>
      </c>
      <c r="G547" s="184">
        <v>3085520.8000000003</v>
      </c>
      <c r="H547" s="184">
        <f>INDEX(Sheet2!E:E,MATCH(Concordance!A547,Sheet2!O:O,0))</f>
        <v>331439.08</v>
      </c>
      <c r="I547" s="184">
        <f>INDEX(Sheet2!F:F,MATCH(Concordance!A547,Sheet2!O:O,0))</f>
        <v>283681.25</v>
      </c>
      <c r="J547" s="184">
        <f>INDEX(Sheet2!H:H,MATCH(A547,Sheet2!O:O,0))</f>
        <v>615120.33000000007</v>
      </c>
      <c r="K547" s="184">
        <f>INDEX(Sheet2!I:I,MATCH(A547,Sheet2!O:O,0))</f>
        <v>1549327.94</v>
      </c>
      <c r="L547" s="184">
        <f>INDEX(Sheet2!J:J,MATCH(A547,Sheet2!O:O,0))</f>
        <v>1481636.02</v>
      </c>
      <c r="M547" s="184">
        <f>INDEX(Sheet2!L:L,MATCH(A547,Sheet2!O:O,0))</f>
        <v>3030963.96</v>
      </c>
      <c r="O547" s="184">
        <f>INDEX(Sheet3!E:E,MATCH(Concordance!A547,Sheet3!I:I,0))</f>
        <v>1714423</v>
      </c>
      <c r="P547" s="184">
        <f>INDEX(Sheet3!H:H,MATCH(A547,Sheet3!I:I,0))</f>
        <v>1714423</v>
      </c>
    </row>
    <row r="548" spans="1:16" x14ac:dyDescent="0.25">
      <c r="A548" s="22">
        <v>115923</v>
      </c>
      <c r="B548" s="27" t="s">
        <v>1140</v>
      </c>
      <c r="C548" s="24">
        <v>78678655</v>
      </c>
      <c r="D548" s="24" t="s">
        <v>232</v>
      </c>
      <c r="E548" s="184">
        <v>4522733</v>
      </c>
      <c r="F548" s="184">
        <v>904546.60000000009</v>
      </c>
      <c r="G548" s="184">
        <v>3618186.4000000004</v>
      </c>
      <c r="H548" s="184">
        <f>INDEX(Sheet2!E:E,MATCH(Concordance!A548,Sheet2!O:O,0))</f>
        <v>1012474.89</v>
      </c>
      <c r="I548" s="184">
        <f>INDEX(Sheet2!F:F,MATCH(Concordance!A548,Sheet2!O:O,0))</f>
        <v>268799.92</v>
      </c>
      <c r="J548" s="184">
        <f>INDEX(Sheet2!H:H,MATCH(A548,Sheet2!O:O,0))</f>
        <v>1281274.81</v>
      </c>
      <c r="K548" s="184">
        <f>INDEX(Sheet2!I:I,MATCH(A548,Sheet2!O:O,0))</f>
        <v>0</v>
      </c>
      <c r="L548" s="184">
        <f>INDEX(Sheet2!J:J,MATCH(A548,Sheet2!O:O,0))</f>
        <v>2137937.23</v>
      </c>
      <c r="M548" s="184">
        <f>INDEX(Sheet2!L:L,MATCH(A548,Sheet2!O:O,0))</f>
        <v>2137937.23</v>
      </c>
      <c r="O548" s="184">
        <f>INDEX(Sheet3!E:E,MATCH(Concordance!A548,Sheet3!I:I,0))</f>
        <v>2010391</v>
      </c>
      <c r="P548" s="184">
        <f>INDEX(Sheet3!H:H,MATCH(A548,Sheet3!I:I,0))</f>
        <v>1975247</v>
      </c>
    </row>
    <row r="549" spans="1:16" x14ac:dyDescent="0.25">
      <c r="A549" s="22">
        <v>115924</v>
      </c>
      <c r="B549" s="27" t="s">
        <v>1141</v>
      </c>
      <c r="C549" s="24">
        <v>64841750</v>
      </c>
      <c r="D549" s="24" t="s">
        <v>360</v>
      </c>
      <c r="E549" s="184">
        <v>573270</v>
      </c>
      <c r="F549" s="184">
        <v>114654</v>
      </c>
      <c r="G549" s="184">
        <v>458616</v>
      </c>
      <c r="H549" s="184">
        <f>INDEX(Sheet2!E:E,MATCH(Concordance!A549,Sheet2!O:O,0))</f>
        <v>0</v>
      </c>
      <c r="I549" s="184">
        <f>INDEX(Sheet2!F:F,MATCH(Concordance!A549,Sheet2!O:O,0))</f>
        <v>0</v>
      </c>
      <c r="J549" s="184">
        <f>INDEX(Sheet2!H:H,MATCH(A549,Sheet2!O:O,0))</f>
        <v>0</v>
      </c>
      <c r="K549" s="184">
        <f>INDEX(Sheet2!I:I,MATCH(A549,Sheet2!O:O,0))</f>
        <v>322713.26</v>
      </c>
      <c r="L549" s="184">
        <f>INDEX(Sheet2!J:J,MATCH(A549,Sheet2!O:O,0))</f>
        <v>203731.31</v>
      </c>
      <c r="M549" s="184">
        <f>INDEX(Sheet2!L:L,MATCH(A549,Sheet2!O:O,0))</f>
        <v>526444.57000000007</v>
      </c>
      <c r="O549" s="184">
        <f>INDEX(Sheet3!E:E,MATCH(Concordance!A549,Sheet3!I:I,0))</f>
        <v>254823</v>
      </c>
      <c r="P549" s="184">
        <f>INDEX(Sheet3!H:H,MATCH(A549,Sheet3!I:I,0))</f>
        <v>254823</v>
      </c>
    </row>
    <row r="550" spans="1:16" x14ac:dyDescent="0.25">
      <c r="A550" s="22">
        <v>115925</v>
      </c>
      <c r="B550" s="27" t="s">
        <v>1142</v>
      </c>
      <c r="C550" s="24">
        <v>79459932</v>
      </c>
      <c r="D550" s="24" t="s">
        <v>299</v>
      </c>
      <c r="E550" s="184">
        <v>1018750</v>
      </c>
      <c r="F550" s="184">
        <v>203750</v>
      </c>
      <c r="G550" s="184">
        <v>815000</v>
      </c>
      <c r="H550" s="184">
        <f>INDEX(Sheet2!E:E,MATCH(Concordance!A550,Sheet2!O:O,0))</f>
        <v>90882.04</v>
      </c>
      <c r="I550" s="184">
        <f>INDEX(Sheet2!F:F,MATCH(Concordance!A550,Sheet2!O:O,0))</f>
        <v>602292.09</v>
      </c>
      <c r="J550" s="184">
        <f>INDEX(Sheet2!H:H,MATCH(A550,Sheet2!O:O,0))</f>
        <v>693174.13</v>
      </c>
      <c r="K550" s="184">
        <f>INDEX(Sheet2!I:I,MATCH(A550,Sheet2!O:O,0))</f>
        <v>191660.82</v>
      </c>
      <c r="L550" s="184">
        <f>INDEX(Sheet2!J:J,MATCH(A550,Sheet2!O:O,0))</f>
        <v>84418.48</v>
      </c>
      <c r="M550" s="184">
        <f>INDEX(Sheet2!L:L,MATCH(A550,Sheet2!O:O,0))</f>
        <v>276079.3</v>
      </c>
      <c r="O550" s="184">
        <f>INDEX(Sheet3!E:E,MATCH(Concordance!A550,Sheet3!I:I,0))</f>
        <v>433329</v>
      </c>
      <c r="P550" s="184">
        <f>INDEX(Sheet3!H:H,MATCH(A550,Sheet3!I:I,0))</f>
        <v>433329</v>
      </c>
    </row>
    <row r="551" spans="1:16" x14ac:dyDescent="0.25">
      <c r="A551" s="22">
        <v>115926</v>
      </c>
      <c r="B551" s="27" t="s">
        <v>1143</v>
      </c>
      <c r="C551" s="24">
        <v>79567435</v>
      </c>
      <c r="D551" s="24" t="s">
        <v>615</v>
      </c>
      <c r="E551" s="184">
        <v>614452</v>
      </c>
      <c r="F551" s="184">
        <v>122890.40000000001</v>
      </c>
      <c r="G551" s="184">
        <v>491561.60000000003</v>
      </c>
      <c r="H551" s="184">
        <f>INDEX(Sheet2!E:E,MATCH(Concordance!A551,Sheet2!O:O,0))</f>
        <v>110525.06</v>
      </c>
      <c r="I551" s="184">
        <f>INDEX(Sheet2!F:F,MATCH(Concordance!A551,Sheet2!O:O,0))</f>
        <v>305061.61</v>
      </c>
      <c r="J551" s="184">
        <f>INDEX(Sheet2!H:H,MATCH(A551,Sheet2!O:O,0))</f>
        <v>415586.67</v>
      </c>
      <c r="K551" s="184">
        <f>INDEX(Sheet2!I:I,MATCH(A551,Sheet2!O:O,0))</f>
        <v>17663.939999999999</v>
      </c>
      <c r="L551" s="184">
        <f>INDEX(Sheet2!J:J,MATCH(A551,Sheet2!O:O,0))</f>
        <v>105208.06</v>
      </c>
      <c r="M551" s="184">
        <f>INDEX(Sheet2!L:L,MATCH(A551,Sheet2!O:O,0))</f>
        <v>122872</v>
      </c>
      <c r="O551" s="184">
        <f>INDEX(Sheet3!E:E,MATCH(Concordance!A551,Sheet3!I:I,0))</f>
        <v>273129</v>
      </c>
      <c r="P551" s="184">
        <f>INDEX(Sheet3!H:H,MATCH(A551,Sheet3!I:I,0))</f>
        <v>273129</v>
      </c>
    </row>
    <row r="552" spans="1:16" x14ac:dyDescent="0.25">
      <c r="A552" s="22">
        <v>115928</v>
      </c>
      <c r="B552" s="27" t="s">
        <v>1144</v>
      </c>
      <c r="C552" s="24">
        <v>80081518</v>
      </c>
      <c r="D552" s="24" t="s">
        <v>355</v>
      </c>
      <c r="E552" s="184">
        <v>643710</v>
      </c>
      <c r="F552" s="184">
        <v>128742</v>
      </c>
      <c r="G552" s="184">
        <v>514968</v>
      </c>
      <c r="H552" s="184">
        <f>INDEX(Sheet2!E:E,MATCH(Concordance!A552,Sheet2!O:O,0))</f>
        <v>113689.54</v>
      </c>
      <c r="I552" s="184">
        <f>INDEX(Sheet2!F:F,MATCH(Concordance!A552,Sheet2!O:O,0))</f>
        <v>235129.46</v>
      </c>
      <c r="J552" s="184">
        <f>INDEX(Sheet2!H:H,MATCH(A552,Sheet2!O:O,0))</f>
        <v>348819</v>
      </c>
      <c r="K552" s="184">
        <f>INDEX(Sheet2!I:I,MATCH(A552,Sheet2!O:O,0))</f>
        <v>112509.03</v>
      </c>
      <c r="L552" s="184">
        <f>INDEX(Sheet2!J:J,MATCH(A552,Sheet2!O:O,0))</f>
        <v>182381.97</v>
      </c>
      <c r="M552" s="184">
        <f>INDEX(Sheet2!L:L,MATCH(A552,Sheet2!O:O,0))</f>
        <v>294891</v>
      </c>
      <c r="O552" s="184">
        <f>INDEX(Sheet3!E:E,MATCH(Concordance!A552,Sheet3!I:I,0))</f>
        <v>286134</v>
      </c>
      <c r="P552" s="184">
        <f>INDEX(Sheet3!H:H,MATCH(A552,Sheet3!I:I,0))</f>
        <v>286134</v>
      </c>
    </row>
    <row r="553" spans="1:16" x14ac:dyDescent="0.25">
      <c r="A553" s="22">
        <v>115930</v>
      </c>
      <c r="B553" s="27" t="s">
        <v>100</v>
      </c>
      <c r="C553" s="24">
        <v>80685445</v>
      </c>
      <c r="D553" s="24" t="s">
        <v>614</v>
      </c>
      <c r="E553" s="184">
        <v>547432</v>
      </c>
      <c r="F553" s="184">
        <v>109486.40000000001</v>
      </c>
      <c r="G553" s="184">
        <v>437945.60000000003</v>
      </c>
      <c r="H553" s="184">
        <f>INDEX(Sheet2!E:E,MATCH(Concordance!A553,Sheet2!O:O,0))</f>
        <v>130360.24</v>
      </c>
      <c r="I553" s="184">
        <f>INDEX(Sheet2!F:F,MATCH(Concordance!A553,Sheet2!O:O,0))</f>
        <v>0</v>
      </c>
      <c r="J553" s="184">
        <f>INDEX(Sheet2!H:H,MATCH(A553,Sheet2!O:O,0))</f>
        <v>130360.24</v>
      </c>
      <c r="K553" s="184">
        <f>INDEX(Sheet2!I:I,MATCH(A553,Sheet2!O:O,0))</f>
        <v>34914.67</v>
      </c>
      <c r="L553" s="184">
        <f>INDEX(Sheet2!J:J,MATCH(A553,Sheet2!O:O,0))</f>
        <v>0</v>
      </c>
      <c r="M553" s="184">
        <f>INDEX(Sheet2!L:L,MATCH(A553,Sheet2!O:O,0))</f>
        <v>34914.67</v>
      </c>
      <c r="O553" s="184" t="e">
        <f>INDEX(Sheet3!E:E,MATCH(Concordance!A553,Sheet3!I:I,0))</f>
        <v>#N/A</v>
      </c>
      <c r="P553" s="184" t="e">
        <f>INDEX(Sheet3!H:H,MATCH(A553,Sheet3!I:I,0))</f>
        <v>#N/A</v>
      </c>
    </row>
    <row r="554" spans="1:16" x14ac:dyDescent="0.25">
      <c r="A554" s="22">
        <v>115931</v>
      </c>
      <c r="B554" s="27" t="s">
        <v>46</v>
      </c>
      <c r="C554" s="24">
        <v>80902277</v>
      </c>
      <c r="D554" s="24" t="s">
        <v>334</v>
      </c>
      <c r="E554" s="184">
        <v>2782571</v>
      </c>
      <c r="F554" s="184">
        <v>556514.20000000007</v>
      </c>
      <c r="G554" s="184">
        <v>2226056.8000000003</v>
      </c>
      <c r="H554" s="184">
        <f>INDEX(Sheet2!E:E,MATCH(Concordance!A554,Sheet2!O:O,0))</f>
        <v>1078403.99</v>
      </c>
      <c r="I554" s="184">
        <f>INDEX(Sheet2!F:F,MATCH(Concordance!A554,Sheet2!O:O,0))</f>
        <v>1141837.19</v>
      </c>
      <c r="J554" s="184">
        <f>INDEX(Sheet2!H:H,MATCH(A554,Sheet2!O:O,0))</f>
        <v>2220241.1799999997</v>
      </c>
      <c r="K554" s="184">
        <f>INDEX(Sheet2!I:I,MATCH(A554,Sheet2!O:O,0))</f>
        <v>374754.01</v>
      </c>
      <c r="L554" s="184">
        <f>INDEX(Sheet2!J:J,MATCH(A554,Sheet2!O:O,0))</f>
        <v>187575.81</v>
      </c>
      <c r="M554" s="184">
        <f>INDEX(Sheet2!L:L,MATCH(A554,Sheet2!O:O,0))</f>
        <v>562329.82000000007</v>
      </c>
      <c r="O554" s="184">
        <f>INDEX(Sheet3!E:E,MATCH(Concordance!A554,Sheet3!I:I,0))</f>
        <v>326293</v>
      </c>
      <c r="P554" s="184">
        <f>INDEX(Sheet3!H:H,MATCH(A554,Sheet3!I:I,0))</f>
        <v>326293</v>
      </c>
    </row>
    <row r="555" spans="1:16" x14ac:dyDescent="0.25">
      <c r="A555" s="22">
        <v>115933</v>
      </c>
      <c r="B555" s="27" t="s">
        <v>683</v>
      </c>
      <c r="C555" t="s">
        <v>126</v>
      </c>
      <c r="D555" t="s">
        <v>127</v>
      </c>
      <c r="E555" s="184">
        <v>696271</v>
      </c>
      <c r="F555" s="184">
        <v>139254.20000000001</v>
      </c>
      <c r="G555" s="184">
        <v>557016.80000000005</v>
      </c>
      <c r="H555" s="184">
        <f>INDEX(Sheet2!E:E,MATCH(Concordance!A555,Sheet2!O:O,0))</f>
        <v>191153.45</v>
      </c>
      <c r="I555" s="184">
        <f>INDEX(Sheet2!F:F,MATCH(Concordance!A555,Sheet2!O:O,0))</f>
        <v>125040.86</v>
      </c>
      <c r="J555" s="184">
        <f>INDEX(Sheet2!H:H,MATCH(A555,Sheet2!O:O,0))</f>
        <v>316194.31</v>
      </c>
      <c r="K555" s="184">
        <f>INDEX(Sheet2!I:I,MATCH(A555,Sheet2!O:O,0))</f>
        <v>115215.26</v>
      </c>
      <c r="L555" s="184">
        <f>INDEX(Sheet2!J:J,MATCH(A555,Sheet2!O:O,0))</f>
        <v>264861.43</v>
      </c>
      <c r="M555" s="184">
        <f>INDEX(Sheet2!L:L,MATCH(A555,Sheet2!O:O,0))</f>
        <v>380076.69</v>
      </c>
      <c r="O555" s="184">
        <f>INDEX(Sheet3!E:E,MATCH(Concordance!A555,Sheet3!I:I,0))</f>
        <v>0</v>
      </c>
      <c r="P555" s="184">
        <f>INDEX(Sheet3!H:H,MATCH(A555,Sheet3!I:I,0))</f>
        <v>0</v>
      </c>
    </row>
    <row r="556" spans="1:16" x14ac:dyDescent="0.25">
      <c r="A556" s="22">
        <v>115932</v>
      </c>
      <c r="B556" s="27" t="s">
        <v>101</v>
      </c>
      <c r="C556" s="24">
        <v>824928225</v>
      </c>
      <c r="D556" s="24" t="s">
        <v>616</v>
      </c>
      <c r="E556" s="184">
        <v>126194</v>
      </c>
      <c r="F556" s="184">
        <v>25238.800000000003</v>
      </c>
      <c r="G556" s="184">
        <v>100955.20000000001</v>
      </c>
      <c r="H556" s="184">
        <f>INDEX(Sheet2!E:E,MATCH(Concordance!A556,Sheet2!O:O,0))</f>
        <v>56086</v>
      </c>
      <c r="I556" s="184">
        <f>INDEX(Sheet2!F:F,MATCH(Concordance!A556,Sheet2!O:O,0))</f>
        <v>0</v>
      </c>
      <c r="J556" s="184">
        <f>INDEX(Sheet2!H:H,MATCH(A556,Sheet2!O:O,0))</f>
        <v>56086</v>
      </c>
      <c r="K556" s="184">
        <f>INDEX(Sheet2!I:I,MATCH(A556,Sheet2!O:O,0))</f>
        <v>64888.639999999999</v>
      </c>
      <c r="L556" s="184">
        <f>INDEX(Sheet2!J:J,MATCH(A556,Sheet2!O:O,0))</f>
        <v>5219.3599999999997</v>
      </c>
      <c r="M556" s="184">
        <f>INDEX(Sheet2!L:L,MATCH(A556,Sheet2!O:O,0))</f>
        <v>70108</v>
      </c>
      <c r="O556" s="184">
        <f>INDEX(Sheet3!E:E,MATCH(Concordance!A556,Sheet3!I:I,0))</f>
        <v>56094</v>
      </c>
      <c r="P556" s="184">
        <f>INDEX(Sheet3!H:H,MATCH(A556,Sheet3!I:I,0))</f>
        <v>56094</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BBBFB-C6BD-4F99-9720-3C95A303ECEE}">
  <dimension ref="A1:O555"/>
  <sheetViews>
    <sheetView workbookViewId="0">
      <pane ySplit="1" topLeftCell="A2" activePane="bottomLeft" state="frozen"/>
      <selection pane="bottomLeft" activeCell="M85" sqref="M85:N85"/>
    </sheetView>
  </sheetViews>
  <sheetFormatPr defaultRowHeight="15" x14ac:dyDescent="0.25"/>
  <cols>
    <col min="1" max="1" width="31.42578125" customWidth="1"/>
    <col min="6" max="6" width="10.5703125" customWidth="1"/>
    <col min="7" max="7" width="16.140625" style="229" customWidth="1"/>
    <col min="8" max="8" width="9.140625" style="45"/>
    <col min="10" max="10" width="11.85546875" customWidth="1"/>
    <col min="11" max="11" width="14.140625" style="229" customWidth="1"/>
    <col min="13" max="13" width="19" style="229" customWidth="1"/>
    <col min="14" max="14" width="21.7109375" style="229" customWidth="1"/>
  </cols>
  <sheetData>
    <row r="1" spans="1:15" s="45" customFormat="1" ht="32.25" customHeight="1" x14ac:dyDescent="0.25">
      <c r="A1" s="45" t="s">
        <v>3077</v>
      </c>
      <c r="B1" s="45" t="s">
        <v>663</v>
      </c>
      <c r="C1" s="45" t="s">
        <v>664</v>
      </c>
      <c r="D1" s="45" t="s">
        <v>3078</v>
      </c>
      <c r="E1" s="45" t="s">
        <v>3079</v>
      </c>
      <c r="F1" s="45" t="s">
        <v>3080</v>
      </c>
      <c r="G1" s="233" t="s">
        <v>3085</v>
      </c>
      <c r="H1" s="14" t="s">
        <v>3083</v>
      </c>
      <c r="I1" s="45" t="s">
        <v>3081</v>
      </c>
      <c r="J1" s="45" t="s">
        <v>3082</v>
      </c>
      <c r="K1" s="233" t="s">
        <v>3086</v>
      </c>
      <c r="L1" s="45" t="s">
        <v>3084</v>
      </c>
      <c r="M1" s="229" t="s">
        <v>3087</v>
      </c>
      <c r="N1" s="229" t="s">
        <v>3088</v>
      </c>
      <c r="O1" s="45" t="s">
        <v>109</v>
      </c>
    </row>
    <row r="2" spans="1:15" x14ac:dyDescent="0.25">
      <c r="A2" t="s">
        <v>1418</v>
      </c>
      <c r="B2" t="s">
        <v>1419</v>
      </c>
      <c r="C2" t="s">
        <v>110</v>
      </c>
      <c r="D2" t="s">
        <v>1420</v>
      </c>
      <c r="E2">
        <v>0</v>
      </c>
      <c r="F2">
        <v>712167.92</v>
      </c>
      <c r="G2" s="229">
        <v>712167.92</v>
      </c>
      <c r="H2" s="45">
        <v>712167.92</v>
      </c>
      <c r="I2">
        <v>0</v>
      </c>
      <c r="J2">
        <v>12904.26</v>
      </c>
      <c r="K2" s="229">
        <v>12904.26</v>
      </c>
      <c r="L2">
        <v>12904.26</v>
      </c>
      <c r="M2" s="229" t="s">
        <v>3098</v>
      </c>
      <c r="N2" s="229" t="s">
        <v>3098</v>
      </c>
      <c r="O2">
        <v>48914</v>
      </c>
    </row>
    <row r="3" spans="1:15" x14ac:dyDescent="0.25">
      <c r="A3" t="s">
        <v>1421</v>
      </c>
      <c r="B3" t="s">
        <v>1422</v>
      </c>
      <c r="C3" t="s">
        <v>111</v>
      </c>
      <c r="D3" t="s">
        <v>1423</v>
      </c>
      <c r="E3">
        <v>0</v>
      </c>
      <c r="F3">
        <v>135195.70000000001</v>
      </c>
      <c r="G3" s="229">
        <v>135195.70000000001</v>
      </c>
      <c r="H3" s="45">
        <v>135195.70000000001</v>
      </c>
      <c r="I3">
        <v>0</v>
      </c>
      <c r="J3">
        <v>474596.13</v>
      </c>
      <c r="K3" s="229">
        <v>474596.13</v>
      </c>
      <c r="L3" s="45">
        <v>474596.13</v>
      </c>
      <c r="M3" s="229" t="s">
        <v>3098</v>
      </c>
      <c r="N3" s="229" t="s">
        <v>3098</v>
      </c>
      <c r="O3" s="45">
        <v>48927</v>
      </c>
    </row>
    <row r="4" spans="1:15" x14ac:dyDescent="0.25">
      <c r="A4" t="s">
        <v>1424</v>
      </c>
      <c r="B4" t="s">
        <v>1425</v>
      </c>
      <c r="C4" t="s">
        <v>112</v>
      </c>
      <c r="D4" t="s">
        <v>1426</v>
      </c>
      <c r="E4">
        <v>742092.82</v>
      </c>
      <c r="F4">
        <v>0</v>
      </c>
      <c r="G4" s="229">
        <v>0</v>
      </c>
      <c r="H4" s="45">
        <v>742092.82</v>
      </c>
      <c r="I4">
        <v>20773</v>
      </c>
      <c r="J4">
        <v>92984.320000000007</v>
      </c>
      <c r="K4" s="229">
        <v>92984.320000000007</v>
      </c>
      <c r="L4" s="45">
        <v>113757.32</v>
      </c>
      <c r="M4" s="229" t="s">
        <v>3098</v>
      </c>
      <c r="N4" s="229" t="s">
        <v>3098</v>
      </c>
      <c r="O4" s="45">
        <v>1090</v>
      </c>
    </row>
    <row r="5" spans="1:15" x14ac:dyDescent="0.25">
      <c r="A5" t="s">
        <v>1427</v>
      </c>
      <c r="B5" t="s">
        <v>1428</v>
      </c>
      <c r="C5" t="s">
        <v>113</v>
      </c>
      <c r="D5" t="s">
        <v>1429</v>
      </c>
      <c r="E5">
        <v>61855</v>
      </c>
      <c r="F5">
        <v>212626.25</v>
      </c>
      <c r="G5" s="229">
        <v>212626.25</v>
      </c>
      <c r="H5" s="45">
        <v>274481.25</v>
      </c>
      <c r="I5">
        <v>0</v>
      </c>
      <c r="J5">
        <v>105579.98999999999</v>
      </c>
      <c r="K5" s="229">
        <v>105579.98999999999</v>
      </c>
      <c r="L5" s="45">
        <v>105579.98999999999</v>
      </c>
      <c r="M5" s="229" t="s">
        <v>3098</v>
      </c>
      <c r="N5" s="229" t="s">
        <v>3098</v>
      </c>
      <c r="O5" s="45">
        <v>1092</v>
      </c>
    </row>
    <row r="6" spans="1:15" x14ac:dyDescent="0.25">
      <c r="A6" t="s">
        <v>1430</v>
      </c>
      <c r="B6" t="s">
        <v>1431</v>
      </c>
      <c r="C6" t="s">
        <v>114</v>
      </c>
      <c r="D6" t="s">
        <v>1432</v>
      </c>
      <c r="E6">
        <v>430058.44</v>
      </c>
      <c r="F6">
        <v>272059.93</v>
      </c>
      <c r="G6" s="229">
        <v>272059.93</v>
      </c>
      <c r="H6" s="45">
        <v>702118.37</v>
      </c>
      <c r="I6">
        <v>52621.15</v>
      </c>
      <c r="J6">
        <v>64251.12</v>
      </c>
      <c r="K6" s="229">
        <v>64251.12</v>
      </c>
      <c r="L6" s="45">
        <v>116872.27</v>
      </c>
      <c r="M6" s="229" t="s">
        <v>3098</v>
      </c>
      <c r="N6" s="229" t="s">
        <v>3098</v>
      </c>
      <c r="O6" s="45">
        <v>7123</v>
      </c>
    </row>
    <row r="7" spans="1:15" x14ac:dyDescent="0.25">
      <c r="A7" t="s">
        <v>1433</v>
      </c>
      <c r="B7" t="s">
        <v>1434</v>
      </c>
      <c r="C7" t="s">
        <v>115</v>
      </c>
      <c r="D7" t="s">
        <v>1435</v>
      </c>
      <c r="E7">
        <v>449355.47</v>
      </c>
      <c r="F7">
        <v>72179.509999999995</v>
      </c>
      <c r="G7" s="229">
        <v>72179.509999999995</v>
      </c>
      <c r="H7" s="45">
        <v>521534.98</v>
      </c>
      <c r="I7">
        <v>0</v>
      </c>
      <c r="J7">
        <v>73191.59</v>
      </c>
      <c r="K7" s="229">
        <v>73191.59</v>
      </c>
      <c r="L7" s="45">
        <v>73191.59</v>
      </c>
      <c r="M7" s="229" t="s">
        <v>3098</v>
      </c>
      <c r="N7" s="229" t="s">
        <v>3098</v>
      </c>
      <c r="O7" s="45">
        <v>103129</v>
      </c>
    </row>
    <row r="8" spans="1:15" x14ac:dyDescent="0.25">
      <c r="A8" t="s">
        <v>1436</v>
      </c>
      <c r="B8" t="s">
        <v>1437</v>
      </c>
      <c r="C8" t="s">
        <v>116</v>
      </c>
      <c r="D8" t="s">
        <v>1438</v>
      </c>
      <c r="E8">
        <v>711699.25</v>
      </c>
      <c r="F8">
        <v>459429.1</v>
      </c>
      <c r="G8" s="229">
        <v>459429.1</v>
      </c>
      <c r="H8" s="45">
        <v>1171128.3500000001</v>
      </c>
      <c r="I8">
        <v>556959.1</v>
      </c>
      <c r="J8">
        <v>556959.1</v>
      </c>
      <c r="K8" s="229">
        <v>556959.1</v>
      </c>
      <c r="L8" s="45">
        <v>1113918.2</v>
      </c>
      <c r="M8" s="229" t="s">
        <v>3098</v>
      </c>
      <c r="N8" s="229" t="s">
        <v>3098</v>
      </c>
      <c r="O8" s="45">
        <v>96098</v>
      </c>
    </row>
    <row r="9" spans="1:15" x14ac:dyDescent="0.25">
      <c r="A9" t="s">
        <v>1439</v>
      </c>
      <c r="B9" t="s">
        <v>1440</v>
      </c>
      <c r="C9" t="s">
        <v>117</v>
      </c>
      <c r="D9" t="s">
        <v>1441</v>
      </c>
      <c r="E9">
        <v>190000</v>
      </c>
      <c r="F9">
        <v>289950</v>
      </c>
      <c r="G9" s="229">
        <v>289950</v>
      </c>
      <c r="H9" s="45">
        <v>479950</v>
      </c>
      <c r="I9">
        <v>0</v>
      </c>
      <c r="J9">
        <v>95808</v>
      </c>
      <c r="K9" s="229">
        <v>95808</v>
      </c>
      <c r="L9" s="45">
        <v>95808</v>
      </c>
      <c r="M9" s="229" t="s">
        <v>3098</v>
      </c>
      <c r="N9" s="229" t="s">
        <v>3098</v>
      </c>
      <c r="O9" s="45">
        <v>38046</v>
      </c>
    </row>
    <row r="10" spans="1:15" x14ac:dyDescent="0.25">
      <c r="A10" t="s">
        <v>1442</v>
      </c>
      <c r="B10" t="s">
        <v>1443</v>
      </c>
      <c r="C10" t="s">
        <v>118</v>
      </c>
      <c r="D10" t="s">
        <v>1444</v>
      </c>
      <c r="E10">
        <v>0</v>
      </c>
      <c r="F10">
        <v>227927.1</v>
      </c>
      <c r="G10" s="229">
        <v>227927.1</v>
      </c>
      <c r="H10" s="45">
        <v>227927.1</v>
      </c>
      <c r="I10">
        <v>0</v>
      </c>
      <c r="J10">
        <v>258340.27</v>
      </c>
      <c r="K10" s="229">
        <v>258340.27</v>
      </c>
      <c r="L10" s="45">
        <v>258340.27</v>
      </c>
      <c r="M10" s="229" t="s">
        <v>3098</v>
      </c>
      <c r="N10" s="229" t="s">
        <v>3098</v>
      </c>
      <c r="O10" s="45">
        <v>48909</v>
      </c>
    </row>
    <row r="11" spans="1:15" x14ac:dyDescent="0.25">
      <c r="A11" t="s">
        <v>1445</v>
      </c>
      <c r="B11" t="s">
        <v>1446</v>
      </c>
      <c r="C11" t="s">
        <v>119</v>
      </c>
      <c r="D11" t="s">
        <v>1447</v>
      </c>
      <c r="E11">
        <v>0</v>
      </c>
      <c r="F11">
        <v>17266.490000000002</v>
      </c>
      <c r="G11" s="229">
        <v>17266.490000000002</v>
      </c>
      <c r="H11" s="45">
        <v>17266.490000000002</v>
      </c>
      <c r="I11">
        <v>0</v>
      </c>
      <c r="J11">
        <v>12466.17</v>
      </c>
      <c r="K11" s="229">
        <v>12466.17</v>
      </c>
      <c r="L11" s="45">
        <v>12466.17</v>
      </c>
      <c r="M11" s="229" t="s">
        <v>3098</v>
      </c>
      <c r="N11" s="229" t="s">
        <v>3098</v>
      </c>
      <c r="O11" s="45">
        <v>79078</v>
      </c>
    </row>
    <row r="12" spans="1:15" x14ac:dyDescent="0.25">
      <c r="A12" t="s">
        <v>1448</v>
      </c>
      <c r="B12" t="s">
        <v>1449</v>
      </c>
      <c r="C12" t="s">
        <v>120</v>
      </c>
      <c r="D12" t="s">
        <v>1450</v>
      </c>
      <c r="E12">
        <v>0</v>
      </c>
      <c r="F12">
        <v>2488310.3199999998</v>
      </c>
      <c r="G12" s="229">
        <v>2488310.3199999998</v>
      </c>
      <c r="H12" s="45">
        <v>2488310.3199999998</v>
      </c>
      <c r="I12">
        <v>0</v>
      </c>
      <c r="J12">
        <v>584649.05000000005</v>
      </c>
      <c r="K12" s="229">
        <v>584649.05000000005</v>
      </c>
      <c r="L12" s="45">
        <v>584649.05000000005</v>
      </c>
      <c r="M12" s="229" t="s">
        <v>3098</v>
      </c>
      <c r="N12" s="229" t="s">
        <v>3098</v>
      </c>
      <c r="O12" s="45">
        <v>75087</v>
      </c>
    </row>
    <row r="13" spans="1:15" x14ac:dyDescent="0.25">
      <c r="A13" t="s">
        <v>1451</v>
      </c>
      <c r="B13" t="s">
        <v>1452</v>
      </c>
      <c r="C13" t="s">
        <v>121</v>
      </c>
      <c r="D13" t="s">
        <v>1453</v>
      </c>
      <c r="E13">
        <v>0</v>
      </c>
      <c r="F13">
        <v>74755.899999999994</v>
      </c>
      <c r="G13" s="229">
        <v>74755.899999999994</v>
      </c>
      <c r="H13" s="45">
        <v>74755.899999999994</v>
      </c>
      <c r="I13">
        <v>3356.64</v>
      </c>
      <c r="J13">
        <v>175628.05</v>
      </c>
      <c r="K13" s="229">
        <v>175628.05</v>
      </c>
      <c r="L13" s="45">
        <v>178984.69</v>
      </c>
      <c r="M13" s="229" t="s">
        <v>3098</v>
      </c>
      <c r="N13" s="229" t="s">
        <v>3098</v>
      </c>
      <c r="O13" s="45">
        <v>93120</v>
      </c>
    </row>
    <row r="14" spans="1:15" x14ac:dyDescent="0.25">
      <c r="A14" t="s">
        <v>1454</v>
      </c>
      <c r="B14" t="s">
        <v>1455</v>
      </c>
      <c r="C14" t="s">
        <v>122</v>
      </c>
      <c r="D14" t="s">
        <v>1456</v>
      </c>
      <c r="E14">
        <v>0</v>
      </c>
      <c r="F14">
        <v>980133.98</v>
      </c>
      <c r="G14" s="229">
        <v>980133.98</v>
      </c>
      <c r="H14" s="45">
        <v>980133.98</v>
      </c>
      <c r="I14">
        <v>0</v>
      </c>
      <c r="J14">
        <v>46547.65</v>
      </c>
      <c r="K14" s="229">
        <v>46547.65</v>
      </c>
      <c r="L14" s="45">
        <v>46547.65</v>
      </c>
      <c r="M14" s="229" t="s">
        <v>3098</v>
      </c>
      <c r="N14" s="229" t="s">
        <v>3098</v>
      </c>
      <c r="O14" s="45">
        <v>47062</v>
      </c>
    </row>
    <row r="15" spans="1:15" x14ac:dyDescent="0.25">
      <c r="A15" t="s">
        <v>1457</v>
      </c>
      <c r="B15" t="s">
        <v>1458</v>
      </c>
      <c r="C15" t="s">
        <v>123</v>
      </c>
      <c r="D15" t="s">
        <v>1459</v>
      </c>
      <c r="E15">
        <v>422902</v>
      </c>
      <c r="F15">
        <v>0</v>
      </c>
      <c r="G15" s="229">
        <v>0</v>
      </c>
      <c r="H15" s="45">
        <v>422902</v>
      </c>
      <c r="I15">
        <v>74790.97</v>
      </c>
      <c r="J15">
        <v>66145</v>
      </c>
      <c r="K15" s="229">
        <v>66145</v>
      </c>
      <c r="L15" s="45">
        <v>140935.97</v>
      </c>
      <c r="M15" s="229" t="s">
        <v>3098</v>
      </c>
      <c r="N15" s="229" t="s">
        <v>3098</v>
      </c>
      <c r="O15" s="45">
        <v>19139</v>
      </c>
    </row>
    <row r="16" spans="1:15" x14ac:dyDescent="0.25">
      <c r="A16" t="s">
        <v>1460</v>
      </c>
      <c r="B16" t="s">
        <v>1461</v>
      </c>
      <c r="C16" t="s">
        <v>124</v>
      </c>
      <c r="D16" t="s">
        <v>1462</v>
      </c>
      <c r="E16">
        <v>0</v>
      </c>
      <c r="F16">
        <v>866124</v>
      </c>
      <c r="G16" s="229">
        <v>866124</v>
      </c>
      <c r="H16" s="45">
        <v>866124</v>
      </c>
      <c r="I16">
        <v>0</v>
      </c>
      <c r="J16">
        <v>315000</v>
      </c>
      <c r="K16" s="229">
        <v>315000</v>
      </c>
      <c r="L16" s="45">
        <v>315000</v>
      </c>
      <c r="M16" s="229" t="s">
        <v>3098</v>
      </c>
      <c r="N16" s="229" t="s">
        <v>3098</v>
      </c>
      <c r="O16" s="45">
        <v>39135</v>
      </c>
    </row>
    <row r="17" spans="1:15" x14ac:dyDescent="0.25">
      <c r="A17" t="s">
        <v>1463</v>
      </c>
      <c r="B17" t="s">
        <v>1464</v>
      </c>
      <c r="C17" t="s">
        <v>125</v>
      </c>
      <c r="D17" t="s">
        <v>1465</v>
      </c>
      <c r="E17">
        <v>0</v>
      </c>
      <c r="F17">
        <v>262437</v>
      </c>
      <c r="G17" s="229">
        <v>262437</v>
      </c>
      <c r="H17" s="45">
        <v>262437</v>
      </c>
      <c r="I17">
        <v>0</v>
      </c>
      <c r="J17">
        <v>65618</v>
      </c>
      <c r="K17" s="229">
        <v>65618</v>
      </c>
      <c r="L17" s="45">
        <v>65618</v>
      </c>
      <c r="M17" s="229" t="s">
        <v>3098</v>
      </c>
      <c r="N17" s="229" t="s">
        <v>3098</v>
      </c>
      <c r="O17" s="45">
        <v>61150</v>
      </c>
    </row>
    <row r="18" spans="1:15" x14ac:dyDescent="0.25">
      <c r="A18" t="s">
        <v>1466</v>
      </c>
      <c r="B18" t="s">
        <v>126</v>
      </c>
      <c r="C18" t="s">
        <v>127</v>
      </c>
      <c r="D18" t="s">
        <v>1467</v>
      </c>
      <c r="E18">
        <v>191153.45</v>
      </c>
      <c r="F18">
        <v>125040.86</v>
      </c>
      <c r="G18" s="229">
        <v>125040.86</v>
      </c>
      <c r="H18" s="45">
        <v>316194.31</v>
      </c>
      <c r="I18">
        <v>115215.26</v>
      </c>
      <c r="J18">
        <v>264861.43</v>
      </c>
      <c r="K18" s="229">
        <v>264861.43</v>
      </c>
      <c r="L18" s="45">
        <v>380076.69</v>
      </c>
      <c r="M18" s="229" t="s">
        <v>3098</v>
      </c>
      <c r="N18" s="229" t="s">
        <v>3098</v>
      </c>
      <c r="O18" s="45">
        <v>115933</v>
      </c>
    </row>
    <row r="19" spans="1:15" x14ac:dyDescent="0.25">
      <c r="A19" t="s">
        <v>1468</v>
      </c>
      <c r="B19" t="s">
        <v>1469</v>
      </c>
      <c r="C19" t="s">
        <v>128</v>
      </c>
      <c r="D19" t="s">
        <v>1470</v>
      </c>
      <c r="E19">
        <v>0</v>
      </c>
      <c r="F19">
        <v>1404415.75</v>
      </c>
      <c r="G19" s="229">
        <v>1404415.75</v>
      </c>
      <c r="H19" s="45">
        <v>1404415.75</v>
      </c>
      <c r="I19">
        <v>725843.4</v>
      </c>
      <c r="J19">
        <v>212126.8</v>
      </c>
      <c r="K19" s="229">
        <v>212126.8</v>
      </c>
      <c r="L19" s="45">
        <v>937970.2</v>
      </c>
      <c r="M19" s="229" t="s">
        <v>3098</v>
      </c>
      <c r="N19" s="229" t="s">
        <v>3098</v>
      </c>
      <c r="O19" s="45">
        <v>55110</v>
      </c>
    </row>
    <row r="20" spans="1:15" x14ac:dyDescent="0.25">
      <c r="A20" t="s">
        <v>1471</v>
      </c>
      <c r="B20" t="s">
        <v>1472</v>
      </c>
      <c r="C20" t="s">
        <v>129</v>
      </c>
      <c r="D20" t="s">
        <v>1473</v>
      </c>
      <c r="E20">
        <v>143018.71</v>
      </c>
      <c r="F20">
        <v>1520159.03</v>
      </c>
      <c r="G20" s="229">
        <v>1520159.03</v>
      </c>
      <c r="H20" s="45">
        <v>1663177.74</v>
      </c>
      <c r="I20">
        <v>338328.01</v>
      </c>
      <c r="J20">
        <v>209870.07999999999</v>
      </c>
      <c r="K20" s="229">
        <v>209870.07999999999</v>
      </c>
      <c r="L20" s="45">
        <v>548198.09</v>
      </c>
      <c r="M20" s="229" t="s">
        <v>3098</v>
      </c>
      <c r="N20" s="229" t="s">
        <v>3098</v>
      </c>
      <c r="O20" s="45">
        <v>34124</v>
      </c>
    </row>
    <row r="21" spans="1:15" x14ac:dyDescent="0.25">
      <c r="A21" t="s">
        <v>1474</v>
      </c>
      <c r="B21" t="s">
        <v>1475</v>
      </c>
      <c r="C21" t="s">
        <v>130</v>
      </c>
      <c r="D21" t="s">
        <v>1476</v>
      </c>
      <c r="E21">
        <v>0</v>
      </c>
      <c r="F21">
        <v>0</v>
      </c>
      <c r="G21" s="229">
        <v>0</v>
      </c>
      <c r="H21" s="45">
        <v>0</v>
      </c>
      <c r="I21">
        <v>0</v>
      </c>
      <c r="J21">
        <v>93773</v>
      </c>
      <c r="K21" s="229">
        <v>93773</v>
      </c>
      <c r="L21" s="45">
        <v>93773</v>
      </c>
      <c r="M21" s="229" t="s">
        <v>3098</v>
      </c>
      <c r="N21" s="229" t="s">
        <v>3098</v>
      </c>
      <c r="O21" s="45">
        <v>2090</v>
      </c>
    </row>
    <row r="22" spans="1:15" x14ac:dyDescent="0.25">
      <c r="A22" t="s">
        <v>1477</v>
      </c>
      <c r="B22" t="s">
        <v>1478</v>
      </c>
      <c r="C22" t="s">
        <v>131</v>
      </c>
      <c r="D22" t="s">
        <v>1479</v>
      </c>
      <c r="E22">
        <v>0</v>
      </c>
      <c r="F22">
        <v>350603.2</v>
      </c>
      <c r="G22" s="229">
        <v>350603.2</v>
      </c>
      <c r="H22" s="45">
        <v>350603.2</v>
      </c>
      <c r="I22">
        <v>0</v>
      </c>
      <c r="J22">
        <v>87650.8</v>
      </c>
      <c r="K22" s="229">
        <v>87650.8</v>
      </c>
      <c r="L22" s="45">
        <v>87650.8</v>
      </c>
      <c r="M22" s="229" t="s">
        <v>3098</v>
      </c>
      <c r="N22" s="229" t="s">
        <v>3098</v>
      </c>
      <c r="O22" s="45">
        <v>49135</v>
      </c>
    </row>
    <row r="23" spans="1:15" x14ac:dyDescent="0.25">
      <c r="A23" t="s">
        <v>1480</v>
      </c>
      <c r="B23" t="s">
        <v>1481</v>
      </c>
      <c r="C23" t="s">
        <v>132</v>
      </c>
      <c r="D23" t="s">
        <v>1482</v>
      </c>
      <c r="E23">
        <v>430181.91</v>
      </c>
      <c r="F23">
        <v>0</v>
      </c>
      <c r="G23" s="229">
        <v>0</v>
      </c>
      <c r="H23" s="45">
        <v>430181.91</v>
      </c>
      <c r="I23">
        <v>234236.37</v>
      </c>
      <c r="J23">
        <v>20472.72</v>
      </c>
      <c r="K23" s="229">
        <v>20472.72</v>
      </c>
      <c r="L23" s="45">
        <v>254709.09</v>
      </c>
      <c r="M23" s="229" t="s">
        <v>3098</v>
      </c>
      <c r="N23" s="229" t="s">
        <v>3098</v>
      </c>
      <c r="O23" s="45">
        <v>77101</v>
      </c>
    </row>
    <row r="24" spans="1:15" x14ac:dyDescent="0.25">
      <c r="A24" t="s">
        <v>1483</v>
      </c>
      <c r="B24" t="s">
        <v>1484</v>
      </c>
      <c r="C24" t="s">
        <v>133</v>
      </c>
      <c r="D24" t="s">
        <v>1485</v>
      </c>
      <c r="E24">
        <v>0</v>
      </c>
      <c r="F24">
        <v>0</v>
      </c>
      <c r="G24" s="229">
        <v>0</v>
      </c>
      <c r="H24" s="45">
        <v>0</v>
      </c>
      <c r="I24">
        <v>0</v>
      </c>
      <c r="J24">
        <v>48394.1</v>
      </c>
      <c r="K24" s="229">
        <v>48394.1</v>
      </c>
      <c r="L24" s="45">
        <v>48394.1</v>
      </c>
      <c r="M24" s="229" t="s">
        <v>3098</v>
      </c>
      <c r="N24" s="229" t="s">
        <v>3098</v>
      </c>
      <c r="O24" s="45">
        <v>7122</v>
      </c>
    </row>
    <row r="25" spans="1:15" x14ac:dyDescent="0.25">
      <c r="A25" t="s">
        <v>1486</v>
      </c>
      <c r="B25" t="s">
        <v>1487</v>
      </c>
      <c r="C25" t="s">
        <v>134</v>
      </c>
      <c r="D25" t="s">
        <v>1488</v>
      </c>
      <c r="E25">
        <v>648069.36</v>
      </c>
      <c r="F25">
        <v>1411297.64</v>
      </c>
      <c r="G25" s="229">
        <v>1411297.64</v>
      </c>
      <c r="H25" s="45">
        <v>2059367</v>
      </c>
      <c r="I25">
        <v>212998.06</v>
      </c>
      <c r="J25">
        <v>19963.62</v>
      </c>
      <c r="K25" s="229">
        <v>19963.62</v>
      </c>
      <c r="L25" s="45">
        <v>232961.68</v>
      </c>
      <c r="M25" s="229" t="s">
        <v>3098</v>
      </c>
      <c r="N25" s="229" t="s">
        <v>3098</v>
      </c>
      <c r="O25" s="45">
        <v>96099</v>
      </c>
    </row>
    <row r="26" spans="1:15" x14ac:dyDescent="0.25">
      <c r="A26" t="s">
        <v>1489</v>
      </c>
      <c r="B26" t="s">
        <v>1490</v>
      </c>
      <c r="C26" t="s">
        <v>135</v>
      </c>
      <c r="D26" t="s">
        <v>1491</v>
      </c>
      <c r="E26">
        <v>81861.91</v>
      </c>
      <c r="F26">
        <v>417349.68</v>
      </c>
      <c r="G26" s="229">
        <v>417349.68</v>
      </c>
      <c r="H26" s="45">
        <v>499211.58999999997</v>
      </c>
      <c r="I26">
        <v>120361.8</v>
      </c>
      <c r="J26">
        <v>75175.97</v>
      </c>
      <c r="K26" s="229">
        <v>75175.97</v>
      </c>
      <c r="L26" s="45">
        <v>195537.77000000002</v>
      </c>
      <c r="M26" s="229" t="s">
        <v>3098</v>
      </c>
      <c r="N26" s="229" t="s">
        <v>3098</v>
      </c>
      <c r="O26" s="45">
        <v>103128</v>
      </c>
    </row>
    <row r="27" spans="1:15" x14ac:dyDescent="0.25">
      <c r="A27" t="s">
        <v>1492</v>
      </c>
      <c r="B27" t="s">
        <v>1493</v>
      </c>
      <c r="C27" t="s">
        <v>136</v>
      </c>
      <c r="D27" t="s">
        <v>1494</v>
      </c>
      <c r="E27">
        <v>0</v>
      </c>
      <c r="F27">
        <v>269544.32000000001</v>
      </c>
      <c r="G27" s="229">
        <v>269544.32000000001</v>
      </c>
      <c r="H27" s="45">
        <v>269544.32000000001</v>
      </c>
      <c r="I27">
        <v>65163.39</v>
      </c>
      <c r="J27">
        <v>15337.85</v>
      </c>
      <c r="K27" s="229">
        <v>15337.85</v>
      </c>
      <c r="L27" s="45">
        <v>80501.240000000005</v>
      </c>
      <c r="M27" s="229" t="s">
        <v>3098</v>
      </c>
      <c r="N27" s="229" t="s">
        <v>3098</v>
      </c>
      <c r="O27" s="45">
        <v>47064</v>
      </c>
    </row>
    <row r="28" spans="1:15" x14ac:dyDescent="0.25">
      <c r="A28" t="s">
        <v>1495</v>
      </c>
      <c r="B28" t="s">
        <v>1496</v>
      </c>
      <c r="C28" t="s">
        <v>137</v>
      </c>
      <c r="D28" t="s">
        <v>1497</v>
      </c>
      <c r="E28">
        <v>0</v>
      </c>
      <c r="F28">
        <v>4214276.18</v>
      </c>
      <c r="G28" s="229">
        <v>4214276.18</v>
      </c>
      <c r="H28" s="45">
        <v>4214276.18</v>
      </c>
      <c r="I28">
        <v>0</v>
      </c>
      <c r="J28">
        <v>576014.37</v>
      </c>
      <c r="K28" s="229">
        <v>576014.37</v>
      </c>
      <c r="L28" s="45">
        <v>576014.37</v>
      </c>
      <c r="M28" s="229" t="s">
        <v>3098</v>
      </c>
      <c r="N28" s="229" t="s">
        <v>3098</v>
      </c>
      <c r="O28" s="45">
        <v>19152</v>
      </c>
    </row>
    <row r="29" spans="1:15" x14ac:dyDescent="0.25">
      <c r="A29" t="s">
        <v>1498</v>
      </c>
      <c r="B29" t="s">
        <v>1499</v>
      </c>
      <c r="C29" t="s">
        <v>138</v>
      </c>
      <c r="D29" t="s">
        <v>1500</v>
      </c>
      <c r="E29">
        <v>23417.03</v>
      </c>
      <c r="F29">
        <v>1167531.26</v>
      </c>
      <c r="G29" s="229">
        <v>1167531.26</v>
      </c>
      <c r="H29" s="45">
        <v>1190948.29</v>
      </c>
      <c r="I29">
        <v>198981.49</v>
      </c>
      <c r="J29">
        <v>238437.13</v>
      </c>
      <c r="K29" s="229">
        <v>238437.13</v>
      </c>
      <c r="L29" s="45">
        <v>437418.62</v>
      </c>
      <c r="M29" s="229" t="s">
        <v>3098</v>
      </c>
      <c r="N29" s="229" t="s">
        <v>3098</v>
      </c>
      <c r="O29" s="45">
        <v>103135</v>
      </c>
    </row>
    <row r="30" spans="1:15" x14ac:dyDescent="0.25">
      <c r="A30" t="s">
        <v>1501</v>
      </c>
      <c r="B30" t="s">
        <v>1502</v>
      </c>
      <c r="C30" t="s">
        <v>139</v>
      </c>
      <c r="D30" t="s">
        <v>1503</v>
      </c>
      <c r="E30">
        <v>340755.20000000001</v>
      </c>
      <c r="F30">
        <v>0</v>
      </c>
      <c r="G30" s="229">
        <v>0</v>
      </c>
      <c r="H30" s="45">
        <v>340755.20000000001</v>
      </c>
      <c r="I30">
        <v>33226.879999999997</v>
      </c>
      <c r="J30">
        <v>15425</v>
      </c>
      <c r="K30" s="229">
        <v>15425</v>
      </c>
      <c r="L30" s="45">
        <v>48651.88</v>
      </c>
      <c r="M30" s="229" t="s">
        <v>3098</v>
      </c>
      <c r="N30" s="229" t="s">
        <v>3098</v>
      </c>
      <c r="O30" s="45">
        <v>61151</v>
      </c>
    </row>
    <row r="31" spans="1:15" x14ac:dyDescent="0.25">
      <c r="A31" t="s">
        <v>1504</v>
      </c>
      <c r="B31" t="s">
        <v>1505</v>
      </c>
      <c r="C31" t="s">
        <v>140</v>
      </c>
      <c r="D31" t="s">
        <v>1506</v>
      </c>
      <c r="E31">
        <v>321243.23</v>
      </c>
      <c r="F31">
        <v>0</v>
      </c>
      <c r="G31" s="229">
        <v>0</v>
      </c>
      <c r="H31" s="45">
        <v>321243.23</v>
      </c>
      <c r="I31">
        <v>163882.76999999999</v>
      </c>
      <c r="J31">
        <v>0</v>
      </c>
      <c r="K31" s="229">
        <v>0</v>
      </c>
      <c r="L31" s="45">
        <v>163882.76999999999</v>
      </c>
      <c r="M31" s="229" t="s">
        <v>3098</v>
      </c>
      <c r="N31" s="229" t="s">
        <v>3098</v>
      </c>
      <c r="O31" s="45">
        <v>22091</v>
      </c>
    </row>
    <row r="32" spans="1:15" x14ac:dyDescent="0.25">
      <c r="A32" t="s">
        <v>1507</v>
      </c>
      <c r="B32" t="s">
        <v>1508</v>
      </c>
      <c r="C32" t="s">
        <v>141</v>
      </c>
      <c r="D32" t="s">
        <v>1509</v>
      </c>
      <c r="E32">
        <v>0</v>
      </c>
      <c r="F32">
        <v>633903.88</v>
      </c>
      <c r="G32" s="229">
        <v>633903.88</v>
      </c>
      <c r="H32" s="45">
        <v>633903.88</v>
      </c>
      <c r="I32">
        <v>0</v>
      </c>
      <c r="J32">
        <v>323543.75</v>
      </c>
      <c r="K32" s="229">
        <v>323543.75</v>
      </c>
      <c r="L32" s="45">
        <v>323543.75</v>
      </c>
      <c r="M32" s="229" t="s">
        <v>3098</v>
      </c>
      <c r="N32" s="229" t="s">
        <v>3098</v>
      </c>
      <c r="O32" s="45">
        <v>94076</v>
      </c>
    </row>
    <row r="33" spans="1:15" x14ac:dyDescent="0.25">
      <c r="A33" t="s">
        <v>1510</v>
      </c>
      <c r="B33" t="s">
        <v>1511</v>
      </c>
      <c r="C33" t="s">
        <v>142</v>
      </c>
      <c r="D33" t="s">
        <v>1512</v>
      </c>
      <c r="E33">
        <v>0</v>
      </c>
      <c r="F33">
        <v>105322.32</v>
      </c>
      <c r="G33" s="229">
        <v>105322.32</v>
      </c>
      <c r="H33" s="45">
        <v>105322.32</v>
      </c>
      <c r="I33">
        <v>0</v>
      </c>
      <c r="J33">
        <v>4318.75</v>
      </c>
      <c r="K33" s="229">
        <v>4318.75</v>
      </c>
      <c r="L33" s="45">
        <v>4318.75</v>
      </c>
      <c r="M33" s="229" t="s">
        <v>3098</v>
      </c>
      <c r="N33" s="229" t="s">
        <v>3098</v>
      </c>
      <c r="O33" s="45">
        <v>27055</v>
      </c>
    </row>
    <row r="34" spans="1:15" x14ac:dyDescent="0.25">
      <c r="A34" t="s">
        <v>1513</v>
      </c>
      <c r="B34" t="s">
        <v>1514</v>
      </c>
      <c r="C34" t="s">
        <v>143</v>
      </c>
      <c r="D34" t="s">
        <v>1515</v>
      </c>
      <c r="E34">
        <v>0</v>
      </c>
      <c r="F34">
        <v>174575.2</v>
      </c>
      <c r="G34" s="229">
        <v>174575.2</v>
      </c>
      <c r="H34" s="45">
        <v>174575.2</v>
      </c>
      <c r="I34">
        <v>0</v>
      </c>
      <c r="J34">
        <v>43643.8</v>
      </c>
      <c r="K34" s="229">
        <v>43643.8</v>
      </c>
      <c r="L34" s="45">
        <v>43643.8</v>
      </c>
      <c r="M34" s="229" t="s">
        <v>3098</v>
      </c>
      <c r="N34" s="229" t="s">
        <v>3098</v>
      </c>
      <c r="O34" s="45">
        <v>26002</v>
      </c>
    </row>
    <row r="35" spans="1:15" x14ac:dyDescent="0.25">
      <c r="A35" t="s">
        <v>1516</v>
      </c>
      <c r="B35" t="s">
        <v>1517</v>
      </c>
      <c r="C35" t="s">
        <v>144</v>
      </c>
      <c r="D35" t="s">
        <v>1518</v>
      </c>
      <c r="E35">
        <v>0</v>
      </c>
      <c r="F35">
        <v>0</v>
      </c>
      <c r="G35" s="229">
        <v>0</v>
      </c>
      <c r="H35" s="45">
        <v>0</v>
      </c>
      <c r="I35">
        <v>0</v>
      </c>
      <c r="J35">
        <v>188924.47</v>
      </c>
      <c r="K35" s="229">
        <v>188924.47</v>
      </c>
      <c r="L35" s="45">
        <v>188924.47</v>
      </c>
      <c r="M35" s="229" t="s">
        <v>3098</v>
      </c>
      <c r="N35" s="229" t="s">
        <v>3098</v>
      </c>
      <c r="O35" s="45">
        <v>103131</v>
      </c>
    </row>
    <row r="36" spans="1:15" x14ac:dyDescent="0.25">
      <c r="A36" t="s">
        <v>1519</v>
      </c>
      <c r="B36" t="s">
        <v>1520</v>
      </c>
      <c r="C36" t="s">
        <v>145</v>
      </c>
      <c r="D36" t="s">
        <v>1521</v>
      </c>
      <c r="E36">
        <v>880654</v>
      </c>
      <c r="F36">
        <v>0</v>
      </c>
      <c r="G36" s="229">
        <v>0</v>
      </c>
      <c r="H36" s="45">
        <v>880654</v>
      </c>
      <c r="I36">
        <v>220164</v>
      </c>
      <c r="J36">
        <v>0</v>
      </c>
      <c r="K36" s="229">
        <v>0</v>
      </c>
      <c r="L36" s="45">
        <v>220164</v>
      </c>
      <c r="M36" s="229" t="s">
        <v>3098</v>
      </c>
      <c r="N36" s="229" t="s">
        <v>3098</v>
      </c>
      <c r="O36" s="45">
        <v>104045</v>
      </c>
    </row>
    <row r="37" spans="1:15" x14ac:dyDescent="0.25">
      <c r="A37" t="s">
        <v>1522</v>
      </c>
      <c r="B37" t="s">
        <v>1523</v>
      </c>
      <c r="C37" t="s">
        <v>146</v>
      </c>
      <c r="D37" t="s">
        <v>1524</v>
      </c>
      <c r="E37">
        <v>3202959.68</v>
      </c>
      <c r="F37">
        <v>0</v>
      </c>
      <c r="G37" s="229">
        <v>0</v>
      </c>
      <c r="H37" s="45">
        <v>3202959.68</v>
      </c>
      <c r="I37">
        <v>1073183.3999999999</v>
      </c>
      <c r="J37">
        <v>3256731.7</v>
      </c>
      <c r="K37" s="229">
        <v>3256731.7</v>
      </c>
      <c r="L37" s="45">
        <v>4329915.0999999996</v>
      </c>
      <c r="M37" s="229" t="s">
        <v>3098</v>
      </c>
      <c r="N37" s="229" t="s">
        <v>3098</v>
      </c>
      <c r="O37" s="45">
        <v>48068</v>
      </c>
    </row>
    <row r="38" spans="1:15" x14ac:dyDescent="0.25">
      <c r="A38" t="s">
        <v>1525</v>
      </c>
      <c r="B38" t="s">
        <v>1526</v>
      </c>
      <c r="C38" t="s">
        <v>147</v>
      </c>
      <c r="D38" t="s">
        <v>1527</v>
      </c>
      <c r="E38">
        <v>379694.66</v>
      </c>
      <c r="F38">
        <v>1176191.6100000001</v>
      </c>
      <c r="G38" s="229">
        <v>1176191.6100000001</v>
      </c>
      <c r="H38" s="45">
        <v>1555886.27</v>
      </c>
      <c r="I38">
        <v>286722.51</v>
      </c>
      <c r="J38">
        <v>449897.98</v>
      </c>
      <c r="K38" s="229">
        <v>449897.98</v>
      </c>
      <c r="L38" s="45">
        <v>736620.49</v>
      </c>
      <c r="M38" s="229" t="s">
        <v>3098</v>
      </c>
      <c r="N38" s="229" t="s">
        <v>3098</v>
      </c>
      <c r="O38" s="45">
        <v>84001</v>
      </c>
    </row>
    <row r="39" spans="1:15" x14ac:dyDescent="0.25">
      <c r="A39" t="s">
        <v>1528</v>
      </c>
      <c r="B39" t="s">
        <v>1529</v>
      </c>
      <c r="C39" t="s">
        <v>148</v>
      </c>
      <c r="D39" t="s">
        <v>1530</v>
      </c>
      <c r="E39">
        <v>0</v>
      </c>
      <c r="F39">
        <v>9843</v>
      </c>
      <c r="G39" s="229">
        <v>9843</v>
      </c>
      <c r="H39" s="45">
        <v>9843</v>
      </c>
      <c r="I39">
        <v>0</v>
      </c>
      <c r="J39">
        <v>0</v>
      </c>
      <c r="K39" s="229">
        <v>0</v>
      </c>
      <c r="L39" s="45">
        <v>0</v>
      </c>
      <c r="M39" s="229" t="s">
        <v>3098</v>
      </c>
      <c r="N39" s="229" t="s">
        <v>3098</v>
      </c>
      <c r="O39" s="45">
        <v>82105</v>
      </c>
    </row>
    <row r="40" spans="1:15" x14ac:dyDescent="0.25">
      <c r="A40" t="s">
        <v>1531</v>
      </c>
      <c r="B40" t="s">
        <v>1532</v>
      </c>
      <c r="C40" t="s">
        <v>149</v>
      </c>
      <c r="D40" t="s">
        <v>1533</v>
      </c>
      <c r="E40">
        <v>992686.56</v>
      </c>
      <c r="F40">
        <v>777179.51</v>
      </c>
      <c r="G40" s="229">
        <v>777179.51</v>
      </c>
      <c r="H40" s="45">
        <v>1769866.07</v>
      </c>
      <c r="I40">
        <v>111868.01</v>
      </c>
      <c r="J40">
        <v>157208.76999999999</v>
      </c>
      <c r="K40" s="229">
        <v>157208.76999999999</v>
      </c>
      <c r="L40" s="45">
        <v>269076.77999999997</v>
      </c>
      <c r="M40" s="229" t="s">
        <v>3098</v>
      </c>
      <c r="N40" s="229" t="s">
        <v>3098</v>
      </c>
      <c r="O40" s="45">
        <v>27061</v>
      </c>
    </row>
    <row r="41" spans="1:15" x14ac:dyDescent="0.25">
      <c r="A41" t="s">
        <v>1534</v>
      </c>
      <c r="B41" t="s">
        <v>1535</v>
      </c>
      <c r="C41" t="s">
        <v>150</v>
      </c>
      <c r="D41" t="s">
        <v>1536</v>
      </c>
      <c r="E41">
        <v>21543.06</v>
      </c>
      <c r="F41">
        <v>7638.75</v>
      </c>
      <c r="G41" s="229">
        <v>7638.75</v>
      </c>
      <c r="H41" s="45">
        <v>29181.81</v>
      </c>
      <c r="I41">
        <v>0</v>
      </c>
      <c r="J41">
        <v>0</v>
      </c>
      <c r="K41" s="229">
        <v>0</v>
      </c>
      <c r="L41" s="45">
        <v>0</v>
      </c>
      <c r="M41" s="229" t="s">
        <v>3098</v>
      </c>
      <c r="N41" s="229" t="s">
        <v>3098</v>
      </c>
      <c r="O41" s="45">
        <v>17124</v>
      </c>
    </row>
    <row r="42" spans="1:15" x14ac:dyDescent="0.25">
      <c r="A42" t="s">
        <v>1537</v>
      </c>
      <c r="B42" t="s">
        <v>1538</v>
      </c>
      <c r="C42" t="s">
        <v>151</v>
      </c>
      <c r="D42" t="s">
        <v>1539</v>
      </c>
      <c r="E42">
        <v>1442169.85</v>
      </c>
      <c r="F42">
        <v>990630.15</v>
      </c>
      <c r="G42" s="229">
        <v>990630.15</v>
      </c>
      <c r="H42" s="45">
        <v>2432800</v>
      </c>
      <c r="I42">
        <v>617818</v>
      </c>
      <c r="J42">
        <v>10610</v>
      </c>
      <c r="K42" s="229">
        <v>10610</v>
      </c>
      <c r="L42" s="45">
        <v>628428</v>
      </c>
      <c r="M42" s="229" t="s">
        <v>3098</v>
      </c>
      <c r="N42" s="229" t="s">
        <v>3098</v>
      </c>
      <c r="O42" s="45">
        <v>82100</v>
      </c>
    </row>
    <row r="43" spans="1:15" x14ac:dyDescent="0.25">
      <c r="A43" t="s">
        <v>1540</v>
      </c>
      <c r="B43" t="s">
        <v>1541</v>
      </c>
      <c r="C43" t="s">
        <v>152</v>
      </c>
      <c r="D43" t="s">
        <v>1542</v>
      </c>
      <c r="E43">
        <v>145850.57</v>
      </c>
      <c r="F43">
        <v>105310.35</v>
      </c>
      <c r="G43" s="229">
        <v>105310.35</v>
      </c>
      <c r="H43" s="45">
        <v>251160.92</v>
      </c>
      <c r="I43">
        <v>34356.199999999997</v>
      </c>
      <c r="J43">
        <v>36029.93</v>
      </c>
      <c r="K43" s="229">
        <v>36029.93</v>
      </c>
      <c r="L43" s="45">
        <v>70386.13</v>
      </c>
      <c r="M43" s="229" t="s">
        <v>3098</v>
      </c>
      <c r="N43" s="229" t="s">
        <v>3098</v>
      </c>
      <c r="O43" s="45">
        <v>106001</v>
      </c>
    </row>
    <row r="44" spans="1:15" x14ac:dyDescent="0.25">
      <c r="A44" t="s">
        <v>1543</v>
      </c>
      <c r="B44" t="s">
        <v>1544</v>
      </c>
      <c r="C44" t="s">
        <v>153</v>
      </c>
      <c r="D44" t="s">
        <v>1545</v>
      </c>
      <c r="E44">
        <v>0</v>
      </c>
      <c r="F44">
        <v>3284956.55</v>
      </c>
      <c r="G44" s="229">
        <v>3284956.55</v>
      </c>
      <c r="H44" s="45">
        <v>3284956.55</v>
      </c>
      <c r="I44">
        <v>0</v>
      </c>
      <c r="J44">
        <v>916158.18</v>
      </c>
      <c r="K44" s="229">
        <v>916158.18</v>
      </c>
      <c r="L44" s="45">
        <v>916158.18</v>
      </c>
      <c r="M44" s="229" t="s">
        <v>3098</v>
      </c>
      <c r="N44" s="229" t="s">
        <v>3098</v>
      </c>
      <c r="O44" s="45">
        <v>106004</v>
      </c>
    </row>
    <row r="45" spans="1:15" x14ac:dyDescent="0.25">
      <c r="A45" t="s">
        <v>1546</v>
      </c>
      <c r="B45" t="s">
        <v>1547</v>
      </c>
      <c r="C45" t="s">
        <v>154</v>
      </c>
      <c r="D45" t="s">
        <v>1548</v>
      </c>
      <c r="E45">
        <v>0</v>
      </c>
      <c r="F45">
        <v>256707.20000000001</v>
      </c>
      <c r="G45" s="229">
        <v>256707.20000000001</v>
      </c>
      <c r="H45" s="45">
        <v>256707.20000000001</v>
      </c>
      <c r="I45">
        <v>0</v>
      </c>
      <c r="J45">
        <v>64176.800000000003</v>
      </c>
      <c r="K45" s="229">
        <v>64176.800000000003</v>
      </c>
      <c r="L45" s="45">
        <v>64176.800000000003</v>
      </c>
      <c r="M45" s="229" t="s">
        <v>3098</v>
      </c>
      <c r="N45" s="229" t="s">
        <v>3098</v>
      </c>
      <c r="O45" s="45">
        <v>13061</v>
      </c>
    </row>
    <row r="46" spans="1:15" x14ac:dyDescent="0.25">
      <c r="A46" t="s">
        <v>1549</v>
      </c>
      <c r="B46" t="s">
        <v>1550</v>
      </c>
      <c r="C46" t="s">
        <v>155</v>
      </c>
      <c r="D46" t="s">
        <v>1551</v>
      </c>
      <c r="E46">
        <v>0</v>
      </c>
      <c r="F46">
        <v>135750</v>
      </c>
      <c r="G46" s="229">
        <v>135750</v>
      </c>
      <c r="H46" s="45">
        <v>135750</v>
      </c>
      <c r="I46">
        <v>0</v>
      </c>
      <c r="J46">
        <v>105092</v>
      </c>
      <c r="K46" s="229">
        <v>105092</v>
      </c>
      <c r="L46" s="45">
        <v>105092</v>
      </c>
      <c r="M46" s="229" t="s">
        <v>3098</v>
      </c>
      <c r="N46" s="229" t="s">
        <v>3098</v>
      </c>
      <c r="O46" s="45">
        <v>13054</v>
      </c>
    </row>
    <row r="47" spans="1:15" x14ac:dyDescent="0.25">
      <c r="A47" t="s">
        <v>1552</v>
      </c>
      <c r="B47" t="s">
        <v>1553</v>
      </c>
      <c r="C47" t="s">
        <v>156</v>
      </c>
      <c r="D47" t="s">
        <v>1554</v>
      </c>
      <c r="E47">
        <v>8116.5</v>
      </c>
      <c r="F47">
        <v>0</v>
      </c>
      <c r="G47" s="229">
        <v>0</v>
      </c>
      <c r="H47" s="45">
        <v>8116.5</v>
      </c>
      <c r="I47">
        <v>0</v>
      </c>
      <c r="J47">
        <v>400566.56</v>
      </c>
      <c r="K47" s="229">
        <v>400566.56</v>
      </c>
      <c r="L47" s="45">
        <v>400566.56</v>
      </c>
      <c r="M47" s="229" t="s">
        <v>3098</v>
      </c>
      <c r="N47" s="229" t="s">
        <v>3098</v>
      </c>
      <c r="O47" s="45">
        <v>96101</v>
      </c>
    </row>
    <row r="48" spans="1:15" x14ac:dyDescent="0.25">
      <c r="A48" t="s">
        <v>1555</v>
      </c>
      <c r="B48" t="s">
        <v>1556</v>
      </c>
      <c r="C48" t="s">
        <v>157</v>
      </c>
      <c r="D48" t="s">
        <v>1557</v>
      </c>
      <c r="E48">
        <v>438532.8</v>
      </c>
      <c r="F48">
        <v>0</v>
      </c>
      <c r="G48" s="229">
        <v>0</v>
      </c>
      <c r="H48" s="45">
        <v>438532.8</v>
      </c>
      <c r="I48">
        <v>109633.2</v>
      </c>
      <c r="J48">
        <v>0</v>
      </c>
      <c r="K48" s="229">
        <v>0</v>
      </c>
      <c r="L48" s="45">
        <v>109633.2</v>
      </c>
      <c r="M48" s="229" t="s">
        <v>3098</v>
      </c>
      <c r="N48" s="229" t="s">
        <v>3098</v>
      </c>
      <c r="O48" s="45">
        <v>108143</v>
      </c>
    </row>
    <row r="49" spans="1:15" x14ac:dyDescent="0.25">
      <c r="A49" t="s">
        <v>1558</v>
      </c>
      <c r="B49" t="s">
        <v>1559</v>
      </c>
      <c r="C49" t="s">
        <v>158</v>
      </c>
      <c r="D49" t="s">
        <v>1560</v>
      </c>
      <c r="E49">
        <v>41220.29</v>
      </c>
      <c r="F49">
        <v>1878084.01</v>
      </c>
      <c r="G49" s="229">
        <v>1878084.01</v>
      </c>
      <c r="H49" s="45">
        <v>1919304.3</v>
      </c>
      <c r="I49">
        <v>182502.69</v>
      </c>
      <c r="J49">
        <v>469521.01</v>
      </c>
      <c r="K49" s="229">
        <v>469521.01</v>
      </c>
      <c r="L49" s="45">
        <v>652023.69999999995</v>
      </c>
      <c r="M49" s="229" t="s">
        <v>3098</v>
      </c>
      <c r="N49" s="229" t="s">
        <v>3098</v>
      </c>
      <c r="O49" s="45">
        <v>58112</v>
      </c>
    </row>
    <row r="50" spans="1:15" x14ac:dyDescent="0.25">
      <c r="A50" t="s">
        <v>1561</v>
      </c>
      <c r="B50" t="s">
        <v>1562</v>
      </c>
      <c r="C50" t="s">
        <v>159</v>
      </c>
      <c r="D50" t="s">
        <v>1563</v>
      </c>
      <c r="E50">
        <v>210216.43</v>
      </c>
      <c r="F50">
        <v>1062401.67</v>
      </c>
      <c r="G50" s="229">
        <v>1062401.67</v>
      </c>
      <c r="H50" s="45">
        <v>1272618.0999999999</v>
      </c>
      <c r="I50">
        <v>425212.41</v>
      </c>
      <c r="J50">
        <v>607467.25</v>
      </c>
      <c r="K50" s="229">
        <v>607467.25</v>
      </c>
      <c r="L50" s="45">
        <v>1032679.6599999999</v>
      </c>
      <c r="M50" s="229" t="s">
        <v>3098</v>
      </c>
      <c r="N50" s="229" t="s">
        <v>3098</v>
      </c>
      <c r="O50" s="45">
        <v>48916</v>
      </c>
    </row>
    <row r="51" spans="1:15" x14ac:dyDescent="0.25">
      <c r="A51" t="s">
        <v>1564</v>
      </c>
      <c r="B51" t="s">
        <v>1565</v>
      </c>
      <c r="C51" t="s">
        <v>160</v>
      </c>
      <c r="D51" t="s">
        <v>1566</v>
      </c>
      <c r="E51">
        <v>30077.200000000001</v>
      </c>
      <c r="F51">
        <v>186179.29</v>
      </c>
      <c r="G51" s="229">
        <v>186179.29</v>
      </c>
      <c r="H51" s="45">
        <v>216256.49000000002</v>
      </c>
      <c r="I51">
        <v>0</v>
      </c>
      <c r="J51">
        <v>53442.7</v>
      </c>
      <c r="K51" s="229">
        <v>53442.7</v>
      </c>
      <c r="L51" s="45">
        <v>53442.7</v>
      </c>
      <c r="M51" s="229" t="s">
        <v>3098</v>
      </c>
      <c r="N51" s="229" t="s">
        <v>3098</v>
      </c>
      <c r="O51" s="45">
        <v>21149</v>
      </c>
    </row>
    <row r="52" spans="1:15" x14ac:dyDescent="0.25">
      <c r="A52" t="s">
        <v>1567</v>
      </c>
      <c r="B52" t="s">
        <v>1568</v>
      </c>
      <c r="C52" t="s">
        <v>161</v>
      </c>
      <c r="D52" t="s">
        <v>1569</v>
      </c>
      <c r="E52">
        <v>142001.41</v>
      </c>
      <c r="F52">
        <v>107000</v>
      </c>
      <c r="G52" s="229">
        <v>107000</v>
      </c>
      <c r="H52" s="45">
        <v>249001.41</v>
      </c>
      <c r="I52">
        <v>27056.71</v>
      </c>
      <c r="J52">
        <v>78272.41</v>
      </c>
      <c r="K52" s="229">
        <v>78272.41</v>
      </c>
      <c r="L52" s="45">
        <v>105329.12</v>
      </c>
      <c r="M52" s="229" t="s">
        <v>3098</v>
      </c>
      <c r="N52" s="229" t="s">
        <v>3098</v>
      </c>
      <c r="O52" s="45">
        <v>11079</v>
      </c>
    </row>
    <row r="53" spans="1:15" x14ac:dyDescent="0.25">
      <c r="A53" t="s">
        <v>1570</v>
      </c>
      <c r="B53" t="s">
        <v>1571</v>
      </c>
      <c r="C53" t="s">
        <v>162</v>
      </c>
      <c r="D53" t="s">
        <v>1572</v>
      </c>
      <c r="E53">
        <v>0</v>
      </c>
      <c r="F53">
        <v>299850.40000000002</v>
      </c>
      <c r="G53" s="229">
        <v>299850.40000000002</v>
      </c>
      <c r="H53" s="45">
        <v>299850.40000000002</v>
      </c>
      <c r="I53">
        <v>0</v>
      </c>
      <c r="J53">
        <v>74962.600000000006</v>
      </c>
      <c r="K53" s="229">
        <v>74962.600000000006</v>
      </c>
      <c r="L53" s="45">
        <v>74962.600000000006</v>
      </c>
      <c r="M53" s="229" t="s">
        <v>3098</v>
      </c>
      <c r="N53" s="229" t="s">
        <v>3098</v>
      </c>
      <c r="O53" s="45">
        <v>58107</v>
      </c>
    </row>
    <row r="54" spans="1:15" x14ac:dyDescent="0.25">
      <c r="A54" t="s">
        <v>1573</v>
      </c>
      <c r="B54" t="s">
        <v>1574</v>
      </c>
      <c r="C54" t="s">
        <v>163</v>
      </c>
      <c r="D54" t="s">
        <v>1575</v>
      </c>
      <c r="E54">
        <v>210165.67</v>
      </c>
      <c r="F54">
        <v>164952.22</v>
      </c>
      <c r="G54" s="229">
        <v>164952.22</v>
      </c>
      <c r="H54" s="45">
        <v>375117.89</v>
      </c>
      <c r="I54">
        <v>0</v>
      </c>
      <c r="J54">
        <v>112122</v>
      </c>
      <c r="K54" s="229">
        <v>112122</v>
      </c>
      <c r="L54" s="45">
        <v>112122</v>
      </c>
      <c r="M54" s="229" t="s">
        <v>3098</v>
      </c>
      <c r="N54" s="229" t="s">
        <v>3098</v>
      </c>
      <c r="O54" s="45">
        <v>90077</v>
      </c>
    </row>
    <row r="55" spans="1:15" x14ac:dyDescent="0.25">
      <c r="A55" t="s">
        <v>1576</v>
      </c>
      <c r="B55" t="s">
        <v>1577</v>
      </c>
      <c r="C55" t="s">
        <v>164</v>
      </c>
      <c r="D55" t="s">
        <v>1578</v>
      </c>
      <c r="E55">
        <v>0</v>
      </c>
      <c r="F55">
        <v>0</v>
      </c>
      <c r="G55" s="229">
        <v>0</v>
      </c>
      <c r="H55" s="45">
        <v>0</v>
      </c>
      <c r="I55">
        <v>0</v>
      </c>
      <c r="J55">
        <v>0</v>
      </c>
      <c r="K55" s="229">
        <v>0</v>
      </c>
      <c r="L55" s="45">
        <v>0</v>
      </c>
      <c r="M55" s="229" t="s">
        <v>3098</v>
      </c>
      <c r="N55" s="229" t="s">
        <v>3098</v>
      </c>
      <c r="O55" s="45">
        <v>7129</v>
      </c>
    </row>
    <row r="56" spans="1:15" x14ac:dyDescent="0.25">
      <c r="A56" t="s">
        <v>1579</v>
      </c>
      <c r="B56" t="s">
        <v>1580</v>
      </c>
      <c r="C56" t="s">
        <v>165</v>
      </c>
      <c r="D56" t="s">
        <v>1581</v>
      </c>
      <c r="E56">
        <v>1482835.42</v>
      </c>
      <c r="F56">
        <v>1146683.78</v>
      </c>
      <c r="G56" s="229">
        <v>1146683.78</v>
      </c>
      <c r="H56" s="45">
        <v>2629519.2000000002</v>
      </c>
      <c r="I56">
        <v>230448.25</v>
      </c>
      <c r="J56">
        <v>369103.02</v>
      </c>
      <c r="K56" s="229">
        <v>369103.02</v>
      </c>
      <c r="L56" s="45">
        <v>599551.27</v>
      </c>
      <c r="M56" s="229" t="s">
        <v>3098</v>
      </c>
      <c r="N56" s="229" t="s">
        <v>3098</v>
      </c>
      <c r="O56" s="45">
        <v>107155</v>
      </c>
    </row>
    <row r="57" spans="1:15" x14ac:dyDescent="0.25">
      <c r="A57" t="s">
        <v>1582</v>
      </c>
      <c r="B57" t="s">
        <v>1583</v>
      </c>
      <c r="C57" t="s">
        <v>166</v>
      </c>
      <c r="D57" t="s">
        <v>1584</v>
      </c>
      <c r="E57">
        <v>0</v>
      </c>
      <c r="F57">
        <v>133241.60000000001</v>
      </c>
      <c r="G57" s="229">
        <v>133241.60000000001</v>
      </c>
      <c r="H57" s="45">
        <v>133241.60000000001</v>
      </c>
      <c r="I57">
        <v>0</v>
      </c>
      <c r="J57">
        <v>0</v>
      </c>
      <c r="K57" s="229">
        <v>0</v>
      </c>
      <c r="L57" s="45">
        <v>0</v>
      </c>
      <c r="M57" s="229" t="s">
        <v>3098</v>
      </c>
      <c r="N57" s="229" t="s">
        <v>3098</v>
      </c>
      <c r="O57" s="45">
        <v>41001</v>
      </c>
    </row>
    <row r="58" spans="1:15" x14ac:dyDescent="0.25">
      <c r="A58" t="s">
        <v>1585</v>
      </c>
      <c r="B58" t="s">
        <v>1586</v>
      </c>
      <c r="C58" t="s">
        <v>167</v>
      </c>
      <c r="D58" t="s">
        <v>1587</v>
      </c>
      <c r="E58">
        <v>346608.8</v>
      </c>
      <c r="F58">
        <v>0</v>
      </c>
      <c r="G58" s="229">
        <v>0</v>
      </c>
      <c r="H58" s="45">
        <v>346608.8</v>
      </c>
      <c r="I58">
        <v>18702.5</v>
      </c>
      <c r="J58">
        <v>14820</v>
      </c>
      <c r="K58" s="229">
        <v>14820</v>
      </c>
      <c r="L58" s="45">
        <v>33522.5</v>
      </c>
      <c r="M58" s="229" t="s">
        <v>3098</v>
      </c>
      <c r="N58" s="229" t="s">
        <v>3098</v>
      </c>
      <c r="O58" s="45">
        <v>42117</v>
      </c>
    </row>
    <row r="59" spans="1:15" x14ac:dyDescent="0.25">
      <c r="A59" t="s">
        <v>1588</v>
      </c>
      <c r="B59" t="s">
        <v>1589</v>
      </c>
      <c r="C59" t="s">
        <v>168</v>
      </c>
      <c r="D59" t="s">
        <v>1590</v>
      </c>
      <c r="E59">
        <v>0</v>
      </c>
      <c r="F59">
        <v>0</v>
      </c>
      <c r="G59" s="229">
        <v>0</v>
      </c>
      <c r="H59" s="45">
        <v>0</v>
      </c>
      <c r="I59">
        <v>0</v>
      </c>
      <c r="J59">
        <v>0</v>
      </c>
      <c r="K59" s="229">
        <v>0</v>
      </c>
      <c r="L59" s="45">
        <v>0</v>
      </c>
      <c r="M59" s="229" t="s">
        <v>3098</v>
      </c>
      <c r="N59" s="229" t="s">
        <v>3098</v>
      </c>
      <c r="O59" s="45">
        <v>61157</v>
      </c>
    </row>
    <row r="60" spans="1:15" x14ac:dyDescent="0.25">
      <c r="A60" t="s">
        <v>1591</v>
      </c>
      <c r="B60" t="s">
        <v>1592</v>
      </c>
      <c r="C60" t="s">
        <v>169</v>
      </c>
      <c r="D60" t="s">
        <v>1593</v>
      </c>
      <c r="E60">
        <v>0</v>
      </c>
      <c r="F60">
        <v>0</v>
      </c>
      <c r="G60" s="229">
        <v>0</v>
      </c>
      <c r="H60" s="45">
        <v>0</v>
      </c>
      <c r="I60">
        <v>0</v>
      </c>
      <c r="J60">
        <v>0</v>
      </c>
      <c r="K60" s="229">
        <v>0</v>
      </c>
      <c r="L60" s="45">
        <v>0</v>
      </c>
      <c r="M60" s="229" t="s">
        <v>3098</v>
      </c>
      <c r="N60" s="229" t="s">
        <v>3098</v>
      </c>
      <c r="O60" s="45">
        <v>15002</v>
      </c>
    </row>
    <row r="61" spans="1:15" x14ac:dyDescent="0.25">
      <c r="A61" t="s">
        <v>1594</v>
      </c>
      <c r="B61" t="s">
        <v>1595</v>
      </c>
      <c r="C61" t="s">
        <v>170</v>
      </c>
      <c r="D61" t="s">
        <v>1596</v>
      </c>
      <c r="E61">
        <v>0</v>
      </c>
      <c r="F61">
        <v>2141527.94</v>
      </c>
      <c r="G61" s="229">
        <v>2141527.94</v>
      </c>
      <c r="H61" s="45">
        <v>2141527.94</v>
      </c>
      <c r="I61">
        <v>0</v>
      </c>
      <c r="J61">
        <v>536344.06000000006</v>
      </c>
      <c r="K61" s="229">
        <v>536344.06000000006</v>
      </c>
      <c r="L61" s="45">
        <v>536344.06000000006</v>
      </c>
      <c r="M61" s="229" t="s">
        <v>3098</v>
      </c>
      <c r="N61" s="229" t="s">
        <v>3098</v>
      </c>
      <c r="O61" s="45">
        <v>25001</v>
      </c>
    </row>
    <row r="62" spans="1:15" x14ac:dyDescent="0.25">
      <c r="A62" t="s">
        <v>1597</v>
      </c>
      <c r="B62" t="s">
        <v>1598</v>
      </c>
      <c r="C62" t="s">
        <v>171</v>
      </c>
      <c r="D62" t="s">
        <v>1599</v>
      </c>
      <c r="E62">
        <v>218528</v>
      </c>
      <c r="F62">
        <v>755304.59</v>
      </c>
      <c r="G62" s="229">
        <v>755304.59</v>
      </c>
      <c r="H62" s="45">
        <v>973832.59</v>
      </c>
      <c r="I62">
        <v>107262.35</v>
      </c>
      <c r="J62">
        <v>175385.96</v>
      </c>
      <c r="K62" s="229">
        <v>175385.96</v>
      </c>
      <c r="L62" s="45">
        <v>282648.31</v>
      </c>
      <c r="M62" s="229" t="s">
        <v>3098</v>
      </c>
      <c r="N62" s="229" t="s">
        <v>3098</v>
      </c>
      <c r="O62" s="45">
        <v>35093</v>
      </c>
    </row>
    <row r="63" spans="1:15" x14ac:dyDescent="0.25">
      <c r="A63" t="s">
        <v>1600</v>
      </c>
      <c r="B63" t="s">
        <v>1601</v>
      </c>
      <c r="C63" t="s">
        <v>172</v>
      </c>
      <c r="D63" t="s">
        <v>1602</v>
      </c>
      <c r="E63">
        <v>50921.31</v>
      </c>
      <c r="F63">
        <v>19141.5</v>
      </c>
      <c r="G63" s="229">
        <v>19141.5</v>
      </c>
      <c r="H63" s="45">
        <v>70062.81</v>
      </c>
      <c r="I63">
        <v>22542</v>
      </c>
      <c r="J63">
        <v>182059.76</v>
      </c>
      <c r="K63" s="229">
        <v>182059.76</v>
      </c>
      <c r="L63" s="45">
        <v>204601.76</v>
      </c>
      <c r="M63" s="229" t="s">
        <v>3098</v>
      </c>
      <c r="N63" s="229" t="s">
        <v>3098</v>
      </c>
      <c r="O63" s="45">
        <v>56015</v>
      </c>
    </row>
    <row r="64" spans="1:15" x14ac:dyDescent="0.25">
      <c r="A64" t="s">
        <v>1603</v>
      </c>
      <c r="B64" t="s">
        <v>1604</v>
      </c>
      <c r="C64" t="s">
        <v>173</v>
      </c>
      <c r="D64" t="s">
        <v>1605</v>
      </c>
      <c r="E64">
        <v>0</v>
      </c>
      <c r="F64">
        <v>3500000</v>
      </c>
      <c r="G64" s="229">
        <v>3500000</v>
      </c>
      <c r="H64" s="45">
        <v>3500000</v>
      </c>
      <c r="I64">
        <v>1147257.01</v>
      </c>
      <c r="J64">
        <v>856552.87</v>
      </c>
      <c r="K64" s="229">
        <v>856552.87</v>
      </c>
      <c r="L64" s="45">
        <v>2003809.88</v>
      </c>
      <c r="M64" s="229" t="s">
        <v>3098</v>
      </c>
      <c r="N64" s="229" t="s">
        <v>3098</v>
      </c>
      <c r="O64" s="45">
        <v>16096</v>
      </c>
    </row>
    <row r="65" spans="1:15" x14ac:dyDescent="0.25">
      <c r="A65" t="s">
        <v>1606</v>
      </c>
      <c r="B65" t="s">
        <v>1607</v>
      </c>
      <c r="C65" t="s">
        <v>174</v>
      </c>
      <c r="D65" t="s">
        <v>1608</v>
      </c>
      <c r="E65">
        <v>2888541.41</v>
      </c>
      <c r="F65">
        <v>27051.5</v>
      </c>
      <c r="G65" s="229">
        <v>27051.5</v>
      </c>
      <c r="H65" s="45">
        <v>2915592.91</v>
      </c>
      <c r="I65">
        <v>2124180.09</v>
      </c>
      <c r="J65">
        <v>0</v>
      </c>
      <c r="K65" s="229">
        <v>0</v>
      </c>
      <c r="L65" s="45">
        <v>2124180.09</v>
      </c>
      <c r="M65" s="229" t="s">
        <v>3098</v>
      </c>
      <c r="N65" s="229" t="s">
        <v>3098</v>
      </c>
      <c r="O65" s="45">
        <v>49132</v>
      </c>
    </row>
    <row r="66" spans="1:15" x14ac:dyDescent="0.25">
      <c r="A66" t="s">
        <v>1609</v>
      </c>
      <c r="B66" t="s">
        <v>1610</v>
      </c>
      <c r="C66" t="s">
        <v>175</v>
      </c>
      <c r="D66" t="s">
        <v>1611</v>
      </c>
      <c r="E66">
        <v>1287446.3999999999</v>
      </c>
      <c r="F66">
        <v>0</v>
      </c>
      <c r="G66" s="229">
        <v>0</v>
      </c>
      <c r="H66" s="45">
        <v>1287446.3999999999</v>
      </c>
      <c r="I66">
        <v>143309.81</v>
      </c>
      <c r="J66">
        <v>178551.79</v>
      </c>
      <c r="K66" s="229">
        <v>178551.79</v>
      </c>
      <c r="L66" s="45">
        <v>321861.59999999998</v>
      </c>
      <c r="M66" s="229" t="s">
        <v>3098</v>
      </c>
      <c r="N66" s="229" t="s">
        <v>3098</v>
      </c>
      <c r="O66" s="45">
        <v>17125</v>
      </c>
    </row>
    <row r="67" spans="1:15" x14ac:dyDescent="0.25">
      <c r="A67" t="s">
        <v>1612</v>
      </c>
      <c r="B67" t="s">
        <v>1613</v>
      </c>
      <c r="C67" t="s">
        <v>176</v>
      </c>
      <c r="D67" t="s">
        <v>1614</v>
      </c>
      <c r="E67">
        <v>0</v>
      </c>
      <c r="F67">
        <v>2820425.05</v>
      </c>
      <c r="G67" s="229">
        <v>2820425.05</v>
      </c>
      <c r="H67" s="45">
        <v>2820425.05</v>
      </c>
      <c r="I67">
        <v>0</v>
      </c>
      <c r="J67">
        <v>1578023.96</v>
      </c>
      <c r="K67" s="229">
        <v>1578023.96</v>
      </c>
      <c r="L67" s="45">
        <v>1578023.96</v>
      </c>
      <c r="M67" s="229" t="s">
        <v>3098</v>
      </c>
      <c r="N67" s="229" t="s">
        <v>3098</v>
      </c>
      <c r="O67" s="45">
        <v>49142</v>
      </c>
    </row>
    <row r="68" spans="1:15" x14ac:dyDescent="0.25">
      <c r="A68" t="s">
        <v>1615</v>
      </c>
      <c r="B68" t="s">
        <v>1616</v>
      </c>
      <c r="C68" t="s">
        <v>177</v>
      </c>
      <c r="D68" t="s">
        <v>1617</v>
      </c>
      <c r="E68">
        <v>654050.02</v>
      </c>
      <c r="F68">
        <v>2285717.5699999998</v>
      </c>
      <c r="G68" s="229">
        <v>2285717.5699999998</v>
      </c>
      <c r="H68" s="45">
        <v>2939767.59</v>
      </c>
      <c r="I68">
        <v>546071.41</v>
      </c>
      <c r="J68">
        <v>819047.54</v>
      </c>
      <c r="K68" s="229">
        <v>819047.54</v>
      </c>
      <c r="L68" s="45">
        <v>1365118.9500000002</v>
      </c>
      <c r="M68" s="229" t="s">
        <v>3098</v>
      </c>
      <c r="N68" s="229" t="s">
        <v>3098</v>
      </c>
      <c r="O68" s="45">
        <v>78012</v>
      </c>
    </row>
    <row r="69" spans="1:15" x14ac:dyDescent="0.25">
      <c r="A69" t="s">
        <v>1618</v>
      </c>
      <c r="B69" t="s">
        <v>1619</v>
      </c>
      <c r="C69" t="s">
        <v>178</v>
      </c>
      <c r="D69" t="s">
        <v>1620</v>
      </c>
      <c r="E69">
        <v>1907573.63</v>
      </c>
      <c r="F69">
        <v>1192434.69</v>
      </c>
      <c r="G69" s="229">
        <v>1192434.69</v>
      </c>
      <c r="H69" s="45">
        <v>3100008.32</v>
      </c>
      <c r="I69">
        <v>33000</v>
      </c>
      <c r="J69">
        <v>873149.2</v>
      </c>
      <c r="K69" s="229">
        <v>873149.2</v>
      </c>
      <c r="L69" s="45">
        <v>906149.2</v>
      </c>
      <c r="M69" s="229" t="s">
        <v>3098</v>
      </c>
      <c r="N69" s="229" t="s">
        <v>3098</v>
      </c>
      <c r="O69" s="45">
        <v>5123</v>
      </c>
    </row>
    <row r="70" spans="1:15" x14ac:dyDescent="0.25">
      <c r="A70" t="s">
        <v>1621</v>
      </c>
      <c r="B70" t="s">
        <v>1622</v>
      </c>
      <c r="C70" t="s">
        <v>179</v>
      </c>
      <c r="D70" t="s">
        <v>1623</v>
      </c>
      <c r="E70">
        <v>4474255.2</v>
      </c>
      <c r="F70">
        <v>0</v>
      </c>
      <c r="G70" s="229">
        <v>0</v>
      </c>
      <c r="H70" s="45">
        <v>4474255.2</v>
      </c>
      <c r="I70">
        <v>655749.71</v>
      </c>
      <c r="J70">
        <v>0</v>
      </c>
      <c r="K70" s="229">
        <v>0</v>
      </c>
      <c r="L70" s="45">
        <v>655749.71</v>
      </c>
      <c r="M70" s="229" t="s">
        <v>3098</v>
      </c>
      <c r="N70" s="229" t="s">
        <v>3098</v>
      </c>
      <c r="O70" s="45">
        <v>48080</v>
      </c>
    </row>
    <row r="71" spans="1:15" x14ac:dyDescent="0.25">
      <c r="A71" t="s">
        <v>1624</v>
      </c>
      <c r="B71" t="s">
        <v>1625</v>
      </c>
      <c r="C71" t="s">
        <v>180</v>
      </c>
      <c r="D71" t="s">
        <v>1626</v>
      </c>
      <c r="E71">
        <v>275364.08</v>
      </c>
      <c r="F71">
        <v>55986.91</v>
      </c>
      <c r="G71" s="229">
        <v>55986.91</v>
      </c>
      <c r="H71" s="45">
        <v>331350.99</v>
      </c>
      <c r="I71">
        <v>50845.82</v>
      </c>
      <c r="J71">
        <v>24029.11</v>
      </c>
      <c r="K71" s="229">
        <v>24029.11</v>
      </c>
      <c r="L71" s="45">
        <v>74874.929999999993</v>
      </c>
      <c r="M71" s="229" t="s">
        <v>3098</v>
      </c>
      <c r="N71" s="229" t="s">
        <v>3098</v>
      </c>
      <c r="O71" s="45">
        <v>90075</v>
      </c>
    </row>
    <row r="72" spans="1:15" x14ac:dyDescent="0.25">
      <c r="A72" t="s">
        <v>1627</v>
      </c>
      <c r="B72" t="s">
        <v>1628</v>
      </c>
      <c r="C72" t="s">
        <v>181</v>
      </c>
      <c r="D72" t="s">
        <v>1629</v>
      </c>
      <c r="E72">
        <v>183674</v>
      </c>
      <c r="F72">
        <v>2400335.11</v>
      </c>
      <c r="G72" s="229">
        <v>2400335.11</v>
      </c>
      <c r="H72" s="45">
        <v>2584009.11</v>
      </c>
      <c r="I72">
        <v>409298.28</v>
      </c>
      <c r="J72">
        <v>390338.28</v>
      </c>
      <c r="K72" s="229">
        <v>390338.28</v>
      </c>
      <c r="L72" s="45">
        <v>799636.56</v>
      </c>
      <c r="M72" s="229" t="s">
        <v>3098</v>
      </c>
      <c r="N72" s="229" t="s">
        <v>3098</v>
      </c>
      <c r="O72" s="45">
        <v>94086</v>
      </c>
    </row>
    <row r="73" spans="1:15" x14ac:dyDescent="0.25">
      <c r="A73" t="s">
        <v>1630</v>
      </c>
      <c r="B73" t="s">
        <v>1631</v>
      </c>
      <c r="C73" t="s">
        <v>182</v>
      </c>
      <c r="D73" t="s">
        <v>1632</v>
      </c>
      <c r="E73">
        <v>0</v>
      </c>
      <c r="F73">
        <v>1006626.75</v>
      </c>
      <c r="G73" s="229">
        <v>1006626.75</v>
      </c>
      <c r="H73" s="45">
        <v>1006626.75</v>
      </c>
      <c r="I73">
        <v>0</v>
      </c>
      <c r="J73">
        <v>169143.44</v>
      </c>
      <c r="K73" s="229">
        <v>169143.44</v>
      </c>
      <c r="L73" s="45">
        <v>169143.44</v>
      </c>
      <c r="M73" s="229" t="s">
        <v>3098</v>
      </c>
      <c r="N73" s="229" t="s">
        <v>3098</v>
      </c>
      <c r="O73" s="45">
        <v>10091</v>
      </c>
    </row>
    <row r="74" spans="1:15" x14ac:dyDescent="0.25">
      <c r="A74" t="s">
        <v>1633</v>
      </c>
      <c r="B74" t="s">
        <v>1634</v>
      </c>
      <c r="C74" t="s">
        <v>183</v>
      </c>
      <c r="D74" t="s">
        <v>1635</v>
      </c>
      <c r="E74">
        <v>185151.15</v>
      </c>
      <c r="F74">
        <v>0</v>
      </c>
      <c r="G74" s="229">
        <v>0</v>
      </c>
      <c r="H74" s="45">
        <v>185151.15</v>
      </c>
      <c r="I74">
        <v>0</v>
      </c>
      <c r="J74">
        <v>0</v>
      </c>
      <c r="K74" s="229">
        <v>0</v>
      </c>
      <c r="L74" s="45">
        <v>0</v>
      </c>
      <c r="M74" s="229" t="s">
        <v>3098</v>
      </c>
      <c r="N74" s="229" t="s">
        <v>3098</v>
      </c>
      <c r="O74" s="45">
        <v>22088</v>
      </c>
    </row>
    <row r="75" spans="1:15" x14ac:dyDescent="0.25">
      <c r="A75" t="s">
        <v>1636</v>
      </c>
      <c r="B75" t="s">
        <v>1637</v>
      </c>
      <c r="C75" t="s">
        <v>184</v>
      </c>
      <c r="D75" t="s">
        <v>1638</v>
      </c>
      <c r="E75">
        <v>500000</v>
      </c>
      <c r="F75">
        <v>347902.62</v>
      </c>
      <c r="G75" s="229">
        <v>347902.62</v>
      </c>
      <c r="H75" s="45">
        <v>847902.62</v>
      </c>
      <c r="I75">
        <v>190646.05</v>
      </c>
      <c r="J75">
        <v>358725.33</v>
      </c>
      <c r="K75" s="229">
        <v>358725.33</v>
      </c>
      <c r="L75" s="45">
        <v>549371.38</v>
      </c>
      <c r="M75" s="229" t="s">
        <v>3098</v>
      </c>
      <c r="N75" s="229" t="s">
        <v>3098</v>
      </c>
      <c r="O75" s="45">
        <v>100060</v>
      </c>
    </row>
    <row r="76" spans="1:15" x14ac:dyDescent="0.25">
      <c r="A76" t="s">
        <v>1639</v>
      </c>
      <c r="B76" t="s">
        <v>1640</v>
      </c>
      <c r="C76" t="s">
        <v>185</v>
      </c>
      <c r="D76" t="s">
        <v>1641</v>
      </c>
      <c r="E76">
        <v>623178.86</v>
      </c>
      <c r="F76">
        <v>2548293.0699999998</v>
      </c>
      <c r="G76" s="229">
        <v>2548293.0699999998</v>
      </c>
      <c r="H76" s="45">
        <v>3171471.9299999997</v>
      </c>
      <c r="I76">
        <v>659094.31999999995</v>
      </c>
      <c r="J76">
        <v>273678.34000000003</v>
      </c>
      <c r="K76" s="229">
        <v>273678.34000000003</v>
      </c>
      <c r="L76" s="45">
        <v>932772.65999999992</v>
      </c>
      <c r="M76" s="229" t="s">
        <v>3098</v>
      </c>
      <c r="N76" s="229" t="s">
        <v>3098</v>
      </c>
      <c r="O76" s="45">
        <v>67061</v>
      </c>
    </row>
    <row r="77" spans="1:15" x14ac:dyDescent="0.25">
      <c r="A77" t="s">
        <v>1642</v>
      </c>
      <c r="B77" t="s">
        <v>1643</v>
      </c>
      <c r="C77" t="s">
        <v>186</v>
      </c>
      <c r="D77" t="s">
        <v>1644</v>
      </c>
      <c r="E77">
        <v>0</v>
      </c>
      <c r="F77">
        <v>218362.5</v>
      </c>
      <c r="G77" s="229">
        <v>218362.5</v>
      </c>
      <c r="H77" s="45">
        <v>218362.5</v>
      </c>
      <c r="I77">
        <v>0</v>
      </c>
      <c r="J77">
        <v>0</v>
      </c>
      <c r="K77" s="229">
        <v>0</v>
      </c>
      <c r="L77" s="45">
        <v>0</v>
      </c>
      <c r="M77" s="229" t="s">
        <v>3098</v>
      </c>
      <c r="N77" s="229" t="s">
        <v>3098</v>
      </c>
      <c r="O77" s="45">
        <v>51153</v>
      </c>
    </row>
    <row r="78" spans="1:15" x14ac:dyDescent="0.25">
      <c r="A78" t="s">
        <v>1645</v>
      </c>
      <c r="B78" t="s">
        <v>1646</v>
      </c>
      <c r="C78" t="s">
        <v>187</v>
      </c>
      <c r="D78" t="s">
        <v>1647</v>
      </c>
      <c r="E78">
        <v>2794192.8</v>
      </c>
      <c r="F78">
        <v>0</v>
      </c>
      <c r="G78" s="229">
        <v>0</v>
      </c>
      <c r="H78" s="45">
        <v>2794192.8</v>
      </c>
      <c r="I78">
        <v>684168.2</v>
      </c>
      <c r="J78">
        <v>14380</v>
      </c>
      <c r="K78" s="229">
        <v>14380</v>
      </c>
      <c r="L78" s="45">
        <v>698548.2</v>
      </c>
      <c r="M78" s="229" t="s">
        <v>3098</v>
      </c>
      <c r="N78" s="229" t="s">
        <v>3098</v>
      </c>
      <c r="O78" s="45">
        <v>59117</v>
      </c>
    </row>
    <row r="79" spans="1:15" x14ac:dyDescent="0.25">
      <c r="A79" t="s">
        <v>1648</v>
      </c>
      <c r="B79" t="s">
        <v>1649</v>
      </c>
      <c r="C79" t="s">
        <v>188</v>
      </c>
      <c r="D79" t="s">
        <v>1650</v>
      </c>
      <c r="E79">
        <v>273520.42</v>
      </c>
      <c r="F79">
        <v>327172.28999999998</v>
      </c>
      <c r="G79" s="229">
        <v>327172.28999999998</v>
      </c>
      <c r="H79" s="45">
        <v>600692.71</v>
      </c>
      <c r="I79">
        <v>96685</v>
      </c>
      <c r="J79">
        <v>33300.69</v>
      </c>
      <c r="K79" s="229">
        <v>33300.69</v>
      </c>
      <c r="L79" s="45">
        <v>129985.69</v>
      </c>
      <c r="M79" s="229" t="s">
        <v>3098</v>
      </c>
      <c r="N79" s="229" t="s">
        <v>3098</v>
      </c>
      <c r="O79" s="45">
        <v>48928</v>
      </c>
    </row>
    <row r="80" spans="1:15" x14ac:dyDescent="0.25">
      <c r="A80" t="s">
        <v>1651</v>
      </c>
      <c r="B80" t="s">
        <v>1652</v>
      </c>
      <c r="C80" t="s">
        <v>189</v>
      </c>
      <c r="D80" t="s">
        <v>1653</v>
      </c>
      <c r="E80">
        <v>148375.72</v>
      </c>
      <c r="F80">
        <v>319453.77</v>
      </c>
      <c r="G80" s="229">
        <v>319453.77</v>
      </c>
      <c r="H80" s="45">
        <v>467829.49</v>
      </c>
      <c r="I80">
        <v>77050.240000000005</v>
      </c>
      <c r="J80">
        <v>50160.11</v>
      </c>
      <c r="K80" s="229">
        <v>50160.11</v>
      </c>
      <c r="L80" s="45">
        <v>127210.35</v>
      </c>
      <c r="M80" s="229" t="s">
        <v>3098</v>
      </c>
      <c r="N80" s="229" t="s">
        <v>3098</v>
      </c>
      <c r="O80" s="45">
        <v>115911</v>
      </c>
    </row>
    <row r="81" spans="1:15" x14ac:dyDescent="0.25">
      <c r="A81" t="s">
        <v>1654</v>
      </c>
      <c r="B81" t="s">
        <v>1655</v>
      </c>
      <c r="C81" t="s">
        <v>190</v>
      </c>
      <c r="D81" t="s">
        <v>1656</v>
      </c>
      <c r="E81">
        <v>1655962.72</v>
      </c>
      <c r="F81">
        <v>91023.66</v>
      </c>
      <c r="G81" s="229">
        <v>91023.66</v>
      </c>
      <c r="H81" s="45">
        <v>1746986.38</v>
      </c>
      <c r="I81">
        <v>117865.87</v>
      </c>
      <c r="J81">
        <v>146169.29</v>
      </c>
      <c r="K81" s="229">
        <v>146169.29</v>
      </c>
      <c r="L81" s="45">
        <v>264035.16000000003</v>
      </c>
      <c r="M81" s="229" t="s">
        <v>3098</v>
      </c>
      <c r="N81" s="229" t="s">
        <v>3098</v>
      </c>
      <c r="O81" s="45">
        <v>23101</v>
      </c>
    </row>
    <row r="82" spans="1:15" x14ac:dyDescent="0.25">
      <c r="A82" t="s">
        <v>1657</v>
      </c>
      <c r="B82" t="s">
        <v>1658</v>
      </c>
      <c r="C82" t="s">
        <v>191</v>
      </c>
      <c r="D82" t="s">
        <v>1659</v>
      </c>
      <c r="E82">
        <v>228415.2</v>
      </c>
      <c r="F82">
        <v>0</v>
      </c>
      <c r="G82" s="229">
        <v>0</v>
      </c>
      <c r="H82" s="45">
        <v>228415.2</v>
      </c>
      <c r="I82">
        <v>57103.8</v>
      </c>
      <c r="J82">
        <v>0</v>
      </c>
      <c r="K82" s="229">
        <v>0</v>
      </c>
      <c r="L82" s="45">
        <v>57103.8</v>
      </c>
      <c r="M82" s="229" t="s">
        <v>3098</v>
      </c>
      <c r="N82" s="229" t="s">
        <v>3098</v>
      </c>
      <c r="O82" s="45">
        <v>68075</v>
      </c>
    </row>
    <row r="83" spans="1:15" x14ac:dyDescent="0.25">
      <c r="A83" t="s">
        <v>1660</v>
      </c>
      <c r="B83" t="s">
        <v>1661</v>
      </c>
      <c r="C83" t="s">
        <v>192</v>
      </c>
      <c r="D83" t="s">
        <v>1662</v>
      </c>
      <c r="E83">
        <v>41191.61</v>
      </c>
      <c r="F83">
        <v>178441.13</v>
      </c>
      <c r="G83" s="229">
        <v>178441.13</v>
      </c>
      <c r="H83" s="45">
        <v>219632.74</v>
      </c>
      <c r="I83">
        <v>52490.79</v>
      </c>
      <c r="J83">
        <v>256968.62</v>
      </c>
      <c r="K83" s="229">
        <v>256968.62</v>
      </c>
      <c r="L83" s="45">
        <v>309459.40999999997</v>
      </c>
      <c r="M83" s="229" t="s">
        <v>3098</v>
      </c>
      <c r="N83" s="229" t="s">
        <v>3098</v>
      </c>
      <c r="O83" s="45">
        <v>35097</v>
      </c>
    </row>
    <row r="84" spans="1:15" x14ac:dyDescent="0.25">
      <c r="A84" t="s">
        <v>1663</v>
      </c>
      <c r="B84" t="s">
        <v>1664</v>
      </c>
      <c r="C84" t="s">
        <v>193</v>
      </c>
      <c r="D84" t="s">
        <v>1665</v>
      </c>
      <c r="E84">
        <v>456111.51</v>
      </c>
      <c r="F84">
        <v>91709.7</v>
      </c>
      <c r="G84" s="229">
        <v>91709.7</v>
      </c>
      <c r="H84" s="45">
        <v>547821.21</v>
      </c>
      <c r="I84">
        <v>51646.05</v>
      </c>
      <c r="J84">
        <v>170626.82</v>
      </c>
      <c r="K84" s="229">
        <v>170626.82</v>
      </c>
      <c r="L84" s="45">
        <v>222272.87</v>
      </c>
      <c r="M84" s="229" t="s">
        <v>3098</v>
      </c>
      <c r="N84" s="229" t="s">
        <v>3098</v>
      </c>
      <c r="O84" s="45">
        <v>96102</v>
      </c>
    </row>
    <row r="85" spans="1:15" s="54" customFormat="1" x14ac:dyDescent="0.25">
      <c r="A85" s="54" t="s">
        <v>1666</v>
      </c>
      <c r="B85" s="54" t="s">
        <v>1667</v>
      </c>
      <c r="C85" s="54" t="s">
        <v>194</v>
      </c>
      <c r="D85" s="54" t="s">
        <v>1668</v>
      </c>
      <c r="E85" s="54">
        <v>0</v>
      </c>
      <c r="F85" s="54">
        <v>1504257.07</v>
      </c>
      <c r="G85" s="229">
        <v>1504257.07</v>
      </c>
      <c r="H85" s="54">
        <v>1504257.07</v>
      </c>
      <c r="I85" s="54">
        <v>1968826.93</v>
      </c>
      <c r="J85" s="54">
        <v>0</v>
      </c>
      <c r="K85" s="229">
        <v>0</v>
      </c>
      <c r="L85" s="54">
        <v>1968826.93</v>
      </c>
      <c r="M85" s="229" t="s">
        <v>3098</v>
      </c>
      <c r="N85" s="229" t="s">
        <v>3098</v>
      </c>
      <c r="O85" s="54">
        <v>111087</v>
      </c>
    </row>
    <row r="86" spans="1:15" x14ac:dyDescent="0.25">
      <c r="A86" t="s">
        <v>1669</v>
      </c>
      <c r="B86" t="s">
        <v>1670</v>
      </c>
      <c r="C86" t="s">
        <v>195</v>
      </c>
      <c r="D86" t="s">
        <v>1671</v>
      </c>
      <c r="E86">
        <v>0</v>
      </c>
      <c r="F86">
        <v>0</v>
      </c>
      <c r="G86" s="229">
        <v>0</v>
      </c>
      <c r="H86" s="45">
        <v>0</v>
      </c>
      <c r="I86">
        <v>0</v>
      </c>
      <c r="J86">
        <v>0</v>
      </c>
      <c r="K86" s="229">
        <v>0</v>
      </c>
      <c r="L86" s="45">
        <v>0</v>
      </c>
      <c r="M86" s="229" t="s">
        <v>3098</v>
      </c>
      <c r="N86" s="229" t="s">
        <v>3098</v>
      </c>
      <c r="O86" s="45">
        <v>22092</v>
      </c>
    </row>
    <row r="87" spans="1:15" x14ac:dyDescent="0.25">
      <c r="A87" t="s">
        <v>1672</v>
      </c>
      <c r="B87" t="s">
        <v>1673</v>
      </c>
      <c r="C87" t="s">
        <v>196</v>
      </c>
      <c r="D87" t="s">
        <v>1674</v>
      </c>
      <c r="E87">
        <v>614068.47</v>
      </c>
      <c r="F87">
        <v>244211.78</v>
      </c>
      <c r="G87" s="229">
        <v>244211.78</v>
      </c>
      <c r="H87" s="45">
        <v>858280.25</v>
      </c>
      <c r="I87">
        <v>0</v>
      </c>
      <c r="J87">
        <v>0</v>
      </c>
      <c r="K87" s="229">
        <v>0</v>
      </c>
      <c r="L87" s="45">
        <v>0</v>
      </c>
      <c r="M87" s="229" t="s">
        <v>3098</v>
      </c>
      <c r="N87" s="229" t="s">
        <v>3098</v>
      </c>
      <c r="O87" s="45">
        <v>15003</v>
      </c>
    </row>
    <row r="88" spans="1:15" x14ac:dyDescent="0.25">
      <c r="A88" t="s">
        <v>1675</v>
      </c>
      <c r="B88" t="s">
        <v>1676</v>
      </c>
      <c r="C88" t="s">
        <v>197</v>
      </c>
      <c r="D88" t="s">
        <v>1677</v>
      </c>
      <c r="E88">
        <v>247906.54</v>
      </c>
      <c r="F88">
        <v>1047843.17</v>
      </c>
      <c r="G88" s="229">
        <v>1047843.17</v>
      </c>
      <c r="H88" s="45">
        <v>1295749.71</v>
      </c>
      <c r="I88">
        <v>0</v>
      </c>
      <c r="J88">
        <v>462068.11</v>
      </c>
      <c r="K88" s="229">
        <v>462068.11</v>
      </c>
      <c r="L88" s="45">
        <v>462068.11</v>
      </c>
      <c r="M88" s="229" t="s">
        <v>3098</v>
      </c>
      <c r="N88" s="229" t="s">
        <v>3098</v>
      </c>
      <c r="O88" s="45">
        <v>42124</v>
      </c>
    </row>
    <row r="89" spans="1:15" x14ac:dyDescent="0.25">
      <c r="A89" t="s">
        <v>1678</v>
      </c>
      <c r="B89" t="s">
        <v>1679</v>
      </c>
      <c r="C89" t="s">
        <v>198</v>
      </c>
      <c r="D89" t="s">
        <v>1680</v>
      </c>
      <c r="E89">
        <v>0</v>
      </c>
      <c r="F89">
        <v>787582</v>
      </c>
      <c r="G89" s="229">
        <v>787582</v>
      </c>
      <c r="H89" s="45">
        <v>787582</v>
      </c>
      <c r="I89">
        <v>0</v>
      </c>
      <c r="J89">
        <v>157516.4</v>
      </c>
      <c r="K89" s="229">
        <v>157516.4</v>
      </c>
      <c r="L89" s="45">
        <v>157516.4</v>
      </c>
      <c r="M89" s="229" t="s">
        <v>3098</v>
      </c>
      <c r="N89" s="229" t="s">
        <v>3098</v>
      </c>
      <c r="O89" s="45">
        <v>25003</v>
      </c>
    </row>
    <row r="90" spans="1:15" x14ac:dyDescent="0.25">
      <c r="A90" t="s">
        <v>1681</v>
      </c>
      <c r="B90" t="s">
        <v>1682</v>
      </c>
      <c r="C90" t="s">
        <v>199</v>
      </c>
      <c r="D90" t="s">
        <v>1683</v>
      </c>
      <c r="E90">
        <v>500000</v>
      </c>
      <c r="F90">
        <v>276780.28000000003</v>
      </c>
      <c r="G90" s="229">
        <v>276780.28000000003</v>
      </c>
      <c r="H90" s="45">
        <v>776780.28</v>
      </c>
      <c r="I90">
        <v>0</v>
      </c>
      <c r="J90">
        <v>170908.2</v>
      </c>
      <c r="K90" s="229">
        <v>170908.2</v>
      </c>
      <c r="L90" s="45">
        <v>170908.2</v>
      </c>
      <c r="M90" s="229" t="s">
        <v>3098</v>
      </c>
      <c r="N90" s="229" t="s">
        <v>3098</v>
      </c>
      <c r="O90" s="45">
        <v>8111</v>
      </c>
    </row>
    <row r="91" spans="1:15" x14ac:dyDescent="0.25">
      <c r="A91" t="s">
        <v>1684</v>
      </c>
      <c r="B91" t="s">
        <v>1685</v>
      </c>
      <c r="C91" t="s">
        <v>200</v>
      </c>
      <c r="D91" t="s">
        <v>1686</v>
      </c>
      <c r="E91">
        <v>0</v>
      </c>
      <c r="F91">
        <v>317931</v>
      </c>
      <c r="G91" s="229">
        <v>317931</v>
      </c>
      <c r="H91" s="45">
        <v>317931</v>
      </c>
      <c r="I91">
        <v>0</v>
      </c>
      <c r="J91">
        <v>82069</v>
      </c>
      <c r="K91" s="229">
        <v>82069</v>
      </c>
      <c r="L91" s="45">
        <v>82069</v>
      </c>
      <c r="M91" s="229" t="s">
        <v>3098</v>
      </c>
      <c r="N91" s="229" t="s">
        <v>3098</v>
      </c>
      <c r="O91" s="45">
        <v>26001</v>
      </c>
    </row>
    <row r="92" spans="1:15" x14ac:dyDescent="0.25">
      <c r="A92" t="s">
        <v>1687</v>
      </c>
      <c r="B92" t="s">
        <v>1688</v>
      </c>
      <c r="C92" t="s">
        <v>201</v>
      </c>
      <c r="D92" t="s">
        <v>1689</v>
      </c>
      <c r="E92">
        <v>264097.56</v>
      </c>
      <c r="F92">
        <v>291862.90999999997</v>
      </c>
      <c r="G92" s="229">
        <v>291862.90999999997</v>
      </c>
      <c r="H92" s="45">
        <v>555960.47</v>
      </c>
      <c r="I92">
        <v>45732.44</v>
      </c>
      <c r="J92">
        <v>90078.16</v>
      </c>
      <c r="K92" s="229">
        <v>90078.16</v>
      </c>
      <c r="L92" s="45">
        <v>135810.6</v>
      </c>
      <c r="M92" s="229" t="s">
        <v>3098</v>
      </c>
      <c r="N92" s="229" t="s">
        <v>3098</v>
      </c>
      <c r="O92" s="45">
        <v>26005</v>
      </c>
    </row>
    <row r="93" spans="1:15" x14ac:dyDescent="0.25">
      <c r="A93" t="s">
        <v>1690</v>
      </c>
      <c r="B93" t="s">
        <v>1691</v>
      </c>
      <c r="C93" t="s">
        <v>202</v>
      </c>
      <c r="D93" t="s">
        <v>1692</v>
      </c>
      <c r="E93">
        <v>0</v>
      </c>
      <c r="F93">
        <v>8915016.6400000006</v>
      </c>
      <c r="G93" s="229">
        <v>8915016.6400000006</v>
      </c>
      <c r="H93" s="45">
        <v>8915016.6400000006</v>
      </c>
      <c r="I93">
        <v>0</v>
      </c>
      <c r="J93">
        <v>1658562.41</v>
      </c>
      <c r="K93" s="229">
        <v>1658562.41</v>
      </c>
      <c r="L93" s="45">
        <v>1658562.41</v>
      </c>
      <c r="M93" s="229" t="s">
        <v>3098</v>
      </c>
      <c r="N93" s="229" t="s">
        <v>3098</v>
      </c>
      <c r="O93" s="45">
        <v>10093</v>
      </c>
    </row>
    <row r="94" spans="1:15" x14ac:dyDescent="0.25">
      <c r="A94" t="s">
        <v>1693</v>
      </c>
      <c r="B94" t="s">
        <v>1694</v>
      </c>
      <c r="C94" t="s">
        <v>203</v>
      </c>
      <c r="D94" t="s">
        <v>1695</v>
      </c>
      <c r="E94">
        <v>0</v>
      </c>
      <c r="F94">
        <v>670812</v>
      </c>
      <c r="G94" s="229">
        <v>670812</v>
      </c>
      <c r="H94" s="45">
        <v>670812</v>
      </c>
      <c r="I94">
        <v>0</v>
      </c>
      <c r="J94">
        <v>222115</v>
      </c>
      <c r="K94" s="229">
        <v>222115</v>
      </c>
      <c r="L94" s="45">
        <v>222115</v>
      </c>
      <c r="M94" s="229" t="s">
        <v>3098</v>
      </c>
      <c r="N94" s="229" t="s">
        <v>3098</v>
      </c>
      <c r="O94" s="45">
        <v>4106</v>
      </c>
    </row>
    <row r="95" spans="1:15" x14ac:dyDescent="0.25">
      <c r="A95" t="s">
        <v>1696</v>
      </c>
      <c r="B95" t="s">
        <v>1697</v>
      </c>
      <c r="C95" t="s">
        <v>204</v>
      </c>
      <c r="D95" t="s">
        <v>1698</v>
      </c>
      <c r="E95">
        <v>540416.04</v>
      </c>
      <c r="F95">
        <v>103848.56</v>
      </c>
      <c r="G95" s="229">
        <v>103848.56</v>
      </c>
      <c r="H95" s="45">
        <v>644264.60000000009</v>
      </c>
      <c r="I95">
        <v>0</v>
      </c>
      <c r="J95">
        <v>175377.4</v>
      </c>
      <c r="K95" s="229">
        <v>175377.4</v>
      </c>
      <c r="L95" s="45">
        <v>175377.4</v>
      </c>
      <c r="M95" s="229" t="s">
        <v>3098</v>
      </c>
      <c r="N95" s="229" t="s">
        <v>3098</v>
      </c>
      <c r="O95" s="45">
        <v>54037</v>
      </c>
    </row>
    <row r="96" spans="1:15" x14ac:dyDescent="0.25">
      <c r="A96" t="s">
        <v>1699</v>
      </c>
      <c r="B96" t="s">
        <v>1700</v>
      </c>
      <c r="C96" t="s">
        <v>205</v>
      </c>
      <c r="D96" t="s">
        <v>1701</v>
      </c>
      <c r="E96">
        <v>0</v>
      </c>
      <c r="F96">
        <v>4562268.95</v>
      </c>
      <c r="G96" s="229">
        <v>4562268.95</v>
      </c>
      <c r="H96" s="45">
        <v>4562268.95</v>
      </c>
      <c r="I96">
        <v>0</v>
      </c>
      <c r="J96">
        <v>3295840.51</v>
      </c>
      <c r="K96" s="229">
        <v>3295840.51</v>
      </c>
      <c r="L96" s="45">
        <v>3295840.51</v>
      </c>
      <c r="M96" s="229" t="s">
        <v>3098</v>
      </c>
      <c r="N96" s="229" t="s">
        <v>3098</v>
      </c>
      <c r="O96" s="45">
        <v>115906</v>
      </c>
    </row>
    <row r="97" spans="1:15" x14ac:dyDescent="0.25">
      <c r="A97" t="s">
        <v>1702</v>
      </c>
      <c r="B97" t="s">
        <v>1703</v>
      </c>
      <c r="C97" t="s">
        <v>206</v>
      </c>
      <c r="D97" t="s">
        <v>1704</v>
      </c>
      <c r="E97">
        <v>78000</v>
      </c>
      <c r="F97">
        <v>0</v>
      </c>
      <c r="G97" s="229">
        <v>0</v>
      </c>
      <c r="H97" s="45">
        <v>78000</v>
      </c>
      <c r="I97">
        <v>162289</v>
      </c>
      <c r="J97">
        <v>0</v>
      </c>
      <c r="K97" s="229">
        <v>0</v>
      </c>
      <c r="L97" s="45">
        <v>162289</v>
      </c>
      <c r="M97" s="229" t="s">
        <v>3098</v>
      </c>
      <c r="N97" s="229" t="s">
        <v>3098</v>
      </c>
      <c r="O97" s="45">
        <v>27056</v>
      </c>
    </row>
    <row r="98" spans="1:15" x14ac:dyDescent="0.25">
      <c r="A98" t="s">
        <v>1705</v>
      </c>
      <c r="B98" t="s">
        <v>1706</v>
      </c>
      <c r="C98" t="s">
        <v>207</v>
      </c>
      <c r="D98" t="s">
        <v>1707</v>
      </c>
      <c r="E98">
        <v>242718</v>
      </c>
      <c r="F98">
        <v>0</v>
      </c>
      <c r="G98" s="229">
        <v>0</v>
      </c>
      <c r="H98" s="45">
        <v>242718</v>
      </c>
      <c r="I98">
        <v>60679</v>
      </c>
      <c r="J98">
        <v>0</v>
      </c>
      <c r="K98" s="229">
        <v>0</v>
      </c>
      <c r="L98" s="45">
        <v>60679</v>
      </c>
      <c r="M98" s="229" t="s">
        <v>3098</v>
      </c>
      <c r="N98" s="229" t="s">
        <v>3098</v>
      </c>
      <c r="O98" s="45">
        <v>78004</v>
      </c>
    </row>
    <row r="99" spans="1:15" x14ac:dyDescent="0.25">
      <c r="A99" t="s">
        <v>1708</v>
      </c>
      <c r="B99" t="s">
        <v>1709</v>
      </c>
      <c r="C99" t="s">
        <v>208</v>
      </c>
      <c r="D99" t="s">
        <v>1710</v>
      </c>
      <c r="E99">
        <v>340958.1</v>
      </c>
      <c r="F99">
        <v>459993.58</v>
      </c>
      <c r="G99" s="229">
        <v>459993.58</v>
      </c>
      <c r="H99" s="45">
        <v>800951.67999999993</v>
      </c>
      <c r="I99">
        <v>0</v>
      </c>
      <c r="J99">
        <v>162722.87</v>
      </c>
      <c r="K99" s="229">
        <v>162722.87</v>
      </c>
      <c r="L99" s="45">
        <v>162722.87</v>
      </c>
      <c r="M99" s="229" t="s">
        <v>3098</v>
      </c>
      <c r="N99" s="229" t="s">
        <v>3098</v>
      </c>
      <c r="O99" s="45">
        <v>75084</v>
      </c>
    </row>
    <row r="100" spans="1:15" x14ac:dyDescent="0.25">
      <c r="A100" t="s">
        <v>1711</v>
      </c>
      <c r="B100" t="s">
        <v>1712</v>
      </c>
      <c r="C100" t="s">
        <v>209</v>
      </c>
      <c r="D100" t="s">
        <v>1713</v>
      </c>
      <c r="E100">
        <v>46544</v>
      </c>
      <c r="F100">
        <v>4927.3599999999997</v>
      </c>
      <c r="G100" s="229">
        <v>4927.3599999999997</v>
      </c>
      <c r="H100" s="45">
        <v>51471.360000000001</v>
      </c>
      <c r="I100">
        <v>0</v>
      </c>
      <c r="J100">
        <v>41093</v>
      </c>
      <c r="K100" s="229">
        <v>41093</v>
      </c>
      <c r="L100" s="45">
        <v>41093</v>
      </c>
      <c r="M100" s="229" t="s">
        <v>3098</v>
      </c>
      <c r="N100" s="229" t="s">
        <v>3098</v>
      </c>
      <c r="O100" s="45">
        <v>13058</v>
      </c>
    </row>
    <row r="101" spans="1:15" x14ac:dyDescent="0.25">
      <c r="A101" t="s">
        <v>1714</v>
      </c>
      <c r="B101" t="s">
        <v>1715</v>
      </c>
      <c r="C101" t="s">
        <v>210</v>
      </c>
      <c r="D101" t="s">
        <v>1716</v>
      </c>
      <c r="E101">
        <v>0</v>
      </c>
      <c r="F101">
        <v>174095</v>
      </c>
      <c r="G101" s="229">
        <v>174095</v>
      </c>
      <c r="H101" s="45">
        <v>174095</v>
      </c>
      <c r="I101">
        <v>0</v>
      </c>
      <c r="J101">
        <v>53183.99</v>
      </c>
      <c r="K101" s="229">
        <v>53183.99</v>
      </c>
      <c r="L101" s="45">
        <v>53183.99</v>
      </c>
      <c r="M101" s="229" t="s">
        <v>3098</v>
      </c>
      <c r="N101" s="229" t="s">
        <v>3098</v>
      </c>
      <c r="O101" s="45">
        <v>44078</v>
      </c>
    </row>
    <row r="102" spans="1:15" x14ac:dyDescent="0.25">
      <c r="A102" t="s">
        <v>1717</v>
      </c>
      <c r="B102" t="s">
        <v>1718</v>
      </c>
      <c r="C102" t="s">
        <v>211</v>
      </c>
      <c r="D102" t="s">
        <v>1719</v>
      </c>
      <c r="E102">
        <v>0</v>
      </c>
      <c r="F102">
        <v>405000</v>
      </c>
      <c r="G102" s="229">
        <v>405000</v>
      </c>
      <c r="H102" s="45">
        <v>405000</v>
      </c>
      <c r="I102">
        <v>84710.7</v>
      </c>
      <c r="J102">
        <v>0</v>
      </c>
      <c r="K102" s="229">
        <v>0</v>
      </c>
      <c r="L102" s="45">
        <v>84710.7</v>
      </c>
      <c r="M102" s="229" t="s">
        <v>3098</v>
      </c>
      <c r="N102" s="229" t="s">
        <v>3098</v>
      </c>
      <c r="O102" s="45">
        <v>104043</v>
      </c>
    </row>
    <row r="103" spans="1:15" x14ac:dyDescent="0.25">
      <c r="A103" t="s">
        <v>1720</v>
      </c>
      <c r="B103" t="s">
        <v>1721</v>
      </c>
      <c r="C103" t="s">
        <v>212</v>
      </c>
      <c r="D103" t="s">
        <v>1722</v>
      </c>
      <c r="E103">
        <v>703047.5</v>
      </c>
      <c r="F103">
        <v>720936.58</v>
      </c>
      <c r="G103" s="229">
        <v>720936.58</v>
      </c>
      <c r="H103" s="45">
        <v>1423984.08</v>
      </c>
      <c r="I103">
        <v>75988.460000000006</v>
      </c>
      <c r="J103">
        <v>162934.29999999999</v>
      </c>
      <c r="K103" s="229">
        <v>162934.29999999999</v>
      </c>
      <c r="L103" s="45">
        <v>238922.76</v>
      </c>
      <c r="M103" s="229" t="s">
        <v>3098</v>
      </c>
      <c r="N103" s="229" t="s">
        <v>3098</v>
      </c>
      <c r="O103" s="45">
        <v>28101</v>
      </c>
    </row>
    <row r="104" spans="1:15" x14ac:dyDescent="0.25">
      <c r="A104" t="s">
        <v>1723</v>
      </c>
      <c r="B104" t="s">
        <v>1724</v>
      </c>
      <c r="C104" t="s">
        <v>213</v>
      </c>
      <c r="D104" t="s">
        <v>1725</v>
      </c>
      <c r="E104">
        <v>939003.79</v>
      </c>
      <c r="F104">
        <v>911594.14</v>
      </c>
      <c r="G104" s="229">
        <v>911594.14</v>
      </c>
      <c r="H104" s="45">
        <v>1850597.9300000002</v>
      </c>
      <c r="I104">
        <v>25548.25</v>
      </c>
      <c r="J104">
        <v>30985.75</v>
      </c>
      <c r="K104" s="229">
        <v>30985.75</v>
      </c>
      <c r="L104" s="45">
        <v>56534</v>
      </c>
      <c r="M104" s="229" t="s">
        <v>3098</v>
      </c>
      <c r="N104" s="229" t="s">
        <v>3098</v>
      </c>
      <c r="O104" s="45">
        <v>28102</v>
      </c>
    </row>
    <row r="105" spans="1:15" x14ac:dyDescent="0.25">
      <c r="A105" t="s">
        <v>1726</v>
      </c>
      <c r="B105" t="s">
        <v>1727</v>
      </c>
      <c r="C105" t="s">
        <v>214</v>
      </c>
      <c r="D105" t="s">
        <v>1728</v>
      </c>
      <c r="E105">
        <v>1181866</v>
      </c>
      <c r="F105">
        <v>3626.8</v>
      </c>
      <c r="G105" s="229">
        <v>3626.8</v>
      </c>
      <c r="H105" s="45">
        <v>1185492.8</v>
      </c>
      <c r="I105">
        <v>296042.18</v>
      </c>
      <c r="J105">
        <v>331.02</v>
      </c>
      <c r="K105" s="229">
        <v>331.02</v>
      </c>
      <c r="L105" s="45">
        <v>296373.2</v>
      </c>
      <c r="M105" s="229" t="s">
        <v>3098</v>
      </c>
      <c r="N105" s="229" t="s">
        <v>3098</v>
      </c>
      <c r="O105" s="45">
        <v>85049</v>
      </c>
    </row>
    <row r="106" spans="1:15" x14ac:dyDescent="0.25">
      <c r="A106" t="s">
        <v>1729</v>
      </c>
      <c r="B106" t="s">
        <v>1730</v>
      </c>
      <c r="C106" t="s">
        <v>215</v>
      </c>
      <c r="D106" t="s">
        <v>1731</v>
      </c>
      <c r="E106">
        <v>877680.56</v>
      </c>
      <c r="F106">
        <v>1513943.7</v>
      </c>
      <c r="G106" s="229">
        <v>1513943.7</v>
      </c>
      <c r="H106" s="45">
        <v>2391624.2599999998</v>
      </c>
      <c r="I106">
        <v>158862.07999999999</v>
      </c>
      <c r="J106">
        <v>685267.96</v>
      </c>
      <c r="K106" s="229">
        <v>685267.96</v>
      </c>
      <c r="L106" s="45">
        <v>844130.03999999992</v>
      </c>
      <c r="M106" s="229" t="s">
        <v>3098</v>
      </c>
      <c r="N106" s="229" t="s">
        <v>3098</v>
      </c>
      <c r="O106" s="45">
        <v>48926</v>
      </c>
    </row>
    <row r="107" spans="1:15" x14ac:dyDescent="0.25">
      <c r="A107" t="s">
        <v>1732</v>
      </c>
      <c r="B107" t="s">
        <v>1733</v>
      </c>
      <c r="C107" t="s">
        <v>216</v>
      </c>
      <c r="D107" t="s">
        <v>1734</v>
      </c>
      <c r="E107">
        <v>560768</v>
      </c>
      <c r="F107">
        <v>0</v>
      </c>
      <c r="G107" s="229">
        <v>0</v>
      </c>
      <c r="H107" s="45">
        <v>560768</v>
      </c>
      <c r="I107">
        <v>155000</v>
      </c>
      <c r="J107">
        <v>0</v>
      </c>
      <c r="K107" s="229">
        <v>0</v>
      </c>
      <c r="L107" s="45">
        <v>155000</v>
      </c>
      <c r="M107" s="229" t="s">
        <v>3098</v>
      </c>
      <c r="N107" s="229" t="s">
        <v>3098</v>
      </c>
      <c r="O107" s="45">
        <v>50013</v>
      </c>
    </row>
    <row r="108" spans="1:15" x14ac:dyDescent="0.25">
      <c r="A108" t="s">
        <v>1735</v>
      </c>
      <c r="B108" t="s">
        <v>1736</v>
      </c>
      <c r="C108" t="s">
        <v>217</v>
      </c>
      <c r="D108" t="s">
        <v>1737</v>
      </c>
      <c r="E108">
        <v>26297.33</v>
      </c>
      <c r="F108">
        <v>67329.919999999998</v>
      </c>
      <c r="G108" s="229">
        <v>67329.919999999998</v>
      </c>
      <c r="H108" s="45">
        <v>93627.25</v>
      </c>
      <c r="I108">
        <v>249467.28</v>
      </c>
      <c r="J108">
        <v>6750.47</v>
      </c>
      <c r="K108" s="229">
        <v>6750.47</v>
      </c>
      <c r="L108" s="45">
        <v>256217.75</v>
      </c>
      <c r="M108" s="229" t="s">
        <v>3098</v>
      </c>
      <c r="N108" s="229" t="s">
        <v>3098</v>
      </c>
      <c r="O108" s="45">
        <v>29002</v>
      </c>
    </row>
    <row r="109" spans="1:15" x14ac:dyDescent="0.25">
      <c r="A109" t="s">
        <v>1738</v>
      </c>
      <c r="B109" t="s">
        <v>1739</v>
      </c>
      <c r="C109" t="s">
        <v>218</v>
      </c>
      <c r="D109" t="s">
        <v>1740</v>
      </c>
      <c r="E109">
        <v>543898.23</v>
      </c>
      <c r="F109">
        <v>3471420.04</v>
      </c>
      <c r="G109" s="229">
        <v>3471420.04</v>
      </c>
      <c r="H109" s="45">
        <v>4015318.27</v>
      </c>
      <c r="I109">
        <v>135974.54999999999</v>
      </c>
      <c r="J109">
        <v>165663</v>
      </c>
      <c r="K109" s="229">
        <v>165663</v>
      </c>
      <c r="L109" s="45">
        <v>301637.55</v>
      </c>
      <c r="M109" s="229" t="s">
        <v>3098</v>
      </c>
      <c r="N109" s="229" t="s">
        <v>3098</v>
      </c>
      <c r="O109" s="45">
        <v>30093</v>
      </c>
    </row>
    <row r="110" spans="1:15" x14ac:dyDescent="0.25">
      <c r="A110" t="s">
        <v>1741</v>
      </c>
      <c r="B110" t="s">
        <v>1742</v>
      </c>
      <c r="C110" t="s">
        <v>219</v>
      </c>
      <c r="D110" t="s">
        <v>1743</v>
      </c>
      <c r="E110">
        <v>0</v>
      </c>
      <c r="F110">
        <v>3120</v>
      </c>
      <c r="G110" s="229">
        <v>3120</v>
      </c>
      <c r="H110" s="45">
        <v>3120</v>
      </c>
      <c r="I110">
        <v>0</v>
      </c>
      <c r="J110">
        <v>1828</v>
      </c>
      <c r="K110" s="229">
        <v>1828</v>
      </c>
      <c r="L110" s="45">
        <v>1828</v>
      </c>
      <c r="M110" s="229" t="s">
        <v>3098</v>
      </c>
      <c r="N110" s="229" t="s">
        <v>3098</v>
      </c>
      <c r="O110" s="45">
        <v>42119</v>
      </c>
    </row>
    <row r="111" spans="1:15" x14ac:dyDescent="0.25">
      <c r="A111" t="s">
        <v>1744</v>
      </c>
      <c r="B111" t="s">
        <v>1745</v>
      </c>
      <c r="C111" t="s">
        <v>220</v>
      </c>
      <c r="D111" t="s">
        <v>1746</v>
      </c>
      <c r="E111">
        <v>0</v>
      </c>
      <c r="F111">
        <v>559289.86</v>
      </c>
      <c r="G111" s="229">
        <v>559289.86</v>
      </c>
      <c r="H111" s="45">
        <v>559289.86</v>
      </c>
      <c r="I111">
        <v>0</v>
      </c>
      <c r="J111">
        <v>243603.25</v>
      </c>
      <c r="K111" s="229">
        <v>243603.25</v>
      </c>
      <c r="L111" s="45">
        <v>243603.25</v>
      </c>
      <c r="M111" s="229" t="s">
        <v>3098</v>
      </c>
      <c r="N111" s="229" t="s">
        <v>3098</v>
      </c>
      <c r="O111" s="45">
        <v>48923</v>
      </c>
    </row>
    <row r="112" spans="1:15" x14ac:dyDescent="0.25">
      <c r="A112" t="s">
        <v>1747</v>
      </c>
      <c r="B112" t="s">
        <v>1748</v>
      </c>
      <c r="C112" t="s">
        <v>221</v>
      </c>
      <c r="D112" t="s">
        <v>1749</v>
      </c>
      <c r="E112">
        <v>309246.40999999997</v>
      </c>
      <c r="F112">
        <v>152172</v>
      </c>
      <c r="G112" s="229">
        <v>152172</v>
      </c>
      <c r="H112" s="45">
        <v>461418.41</v>
      </c>
      <c r="I112">
        <v>59900.28</v>
      </c>
      <c r="J112">
        <v>57830.31</v>
      </c>
      <c r="K112" s="229">
        <v>57830.31</v>
      </c>
      <c r="L112" s="45">
        <v>117730.59</v>
      </c>
      <c r="M112" s="229" t="s">
        <v>3098</v>
      </c>
      <c r="N112" s="229" t="s">
        <v>3098</v>
      </c>
      <c r="O112" s="45">
        <v>78009</v>
      </c>
    </row>
    <row r="113" spans="1:15" x14ac:dyDescent="0.25">
      <c r="A113" t="s">
        <v>1750</v>
      </c>
      <c r="B113" t="s">
        <v>1751</v>
      </c>
      <c r="C113" t="s">
        <v>222</v>
      </c>
      <c r="D113" t="s">
        <v>1752</v>
      </c>
      <c r="E113">
        <v>177040.09</v>
      </c>
      <c r="F113">
        <v>269304.90999999997</v>
      </c>
      <c r="G113" s="229">
        <v>269304.90999999997</v>
      </c>
      <c r="H113" s="45">
        <v>446345</v>
      </c>
      <c r="I113">
        <v>0</v>
      </c>
      <c r="J113">
        <v>121598</v>
      </c>
      <c r="K113" s="229">
        <v>121598</v>
      </c>
      <c r="L113" s="45">
        <v>121598</v>
      </c>
      <c r="M113" s="229" t="s">
        <v>3098</v>
      </c>
      <c r="N113" s="229" t="s">
        <v>3098</v>
      </c>
      <c r="O113" s="45">
        <v>16092</v>
      </c>
    </row>
    <row r="114" spans="1:15" x14ac:dyDescent="0.25">
      <c r="A114" t="s">
        <v>1753</v>
      </c>
      <c r="B114" t="s">
        <v>1754</v>
      </c>
      <c r="C114" t="s">
        <v>223</v>
      </c>
      <c r="D114" t="s">
        <v>1755</v>
      </c>
      <c r="E114">
        <v>501280.87</v>
      </c>
      <c r="F114">
        <v>420615.91</v>
      </c>
      <c r="G114" s="229">
        <v>420615.91</v>
      </c>
      <c r="H114" s="45">
        <v>921896.78</v>
      </c>
      <c r="I114">
        <v>129541.79</v>
      </c>
      <c r="J114">
        <v>149465</v>
      </c>
      <c r="K114" s="229">
        <v>149465</v>
      </c>
      <c r="L114" s="45">
        <v>279006.78999999998</v>
      </c>
      <c r="M114" s="229" t="s">
        <v>3098</v>
      </c>
      <c r="N114" s="229" t="s">
        <v>3098</v>
      </c>
      <c r="O114" s="45">
        <v>33093</v>
      </c>
    </row>
    <row r="115" spans="1:15" x14ac:dyDescent="0.25">
      <c r="A115" t="s">
        <v>1756</v>
      </c>
      <c r="B115" t="s">
        <v>1757</v>
      </c>
      <c r="C115" t="s">
        <v>224</v>
      </c>
      <c r="D115" t="s">
        <v>1758</v>
      </c>
      <c r="E115">
        <v>3028491.89</v>
      </c>
      <c r="F115">
        <v>0</v>
      </c>
      <c r="G115" s="229">
        <v>0</v>
      </c>
      <c r="H115" s="45">
        <v>3028491.89</v>
      </c>
      <c r="I115">
        <v>127394</v>
      </c>
      <c r="J115">
        <v>337935.26</v>
      </c>
      <c r="K115" s="229">
        <v>337935.26</v>
      </c>
      <c r="L115" s="45">
        <v>465329.26</v>
      </c>
      <c r="M115" s="229" t="s">
        <v>3098</v>
      </c>
      <c r="N115" s="229" t="s">
        <v>3098</v>
      </c>
      <c r="O115" s="45">
        <v>50014</v>
      </c>
    </row>
    <row r="116" spans="1:15" x14ac:dyDescent="0.25">
      <c r="A116" t="s">
        <v>1759</v>
      </c>
      <c r="B116" t="s">
        <v>1760</v>
      </c>
      <c r="C116" t="s">
        <v>225</v>
      </c>
      <c r="D116" t="s">
        <v>1761</v>
      </c>
      <c r="E116">
        <v>802664.57</v>
      </c>
      <c r="F116">
        <v>544974.07999999996</v>
      </c>
      <c r="G116" s="229">
        <v>544974.07999999996</v>
      </c>
      <c r="H116" s="45">
        <v>1347638.65</v>
      </c>
      <c r="I116">
        <v>0</v>
      </c>
      <c r="J116">
        <v>485561.03</v>
      </c>
      <c r="K116" s="229">
        <v>485561.03</v>
      </c>
      <c r="L116" s="45">
        <v>485561.03</v>
      </c>
      <c r="M116" s="229" t="s">
        <v>3098</v>
      </c>
      <c r="N116" s="229" t="s">
        <v>3098</v>
      </c>
      <c r="O116" s="45">
        <v>103132</v>
      </c>
    </row>
    <row r="117" spans="1:15" x14ac:dyDescent="0.25">
      <c r="A117" t="s">
        <v>1762</v>
      </c>
      <c r="B117" t="s">
        <v>1763</v>
      </c>
      <c r="C117" t="s">
        <v>226</v>
      </c>
      <c r="D117" t="s">
        <v>1764</v>
      </c>
      <c r="E117">
        <v>1239623.2</v>
      </c>
      <c r="F117">
        <v>0</v>
      </c>
      <c r="G117" s="229">
        <v>0</v>
      </c>
      <c r="H117" s="45">
        <v>1239623.2</v>
      </c>
      <c r="I117">
        <v>309905.8</v>
      </c>
      <c r="J117">
        <v>0</v>
      </c>
      <c r="K117" s="229">
        <v>0</v>
      </c>
      <c r="L117" s="45">
        <v>309905.8</v>
      </c>
      <c r="M117" s="229" t="s">
        <v>3098</v>
      </c>
      <c r="N117" s="229" t="s">
        <v>3098</v>
      </c>
      <c r="O117" s="45">
        <v>73102</v>
      </c>
    </row>
    <row r="118" spans="1:15" x14ac:dyDescent="0.25">
      <c r="A118" t="s">
        <v>1765</v>
      </c>
      <c r="B118" t="s">
        <v>1766</v>
      </c>
      <c r="C118" t="s">
        <v>227</v>
      </c>
      <c r="D118" t="s">
        <v>1767</v>
      </c>
      <c r="E118">
        <v>470.45</v>
      </c>
      <c r="F118">
        <v>1006952.53</v>
      </c>
      <c r="G118" s="229">
        <v>1006952.53</v>
      </c>
      <c r="H118" s="45">
        <v>1007422.98</v>
      </c>
      <c r="I118">
        <v>41333.480000000003</v>
      </c>
      <c r="J118">
        <v>290732.27</v>
      </c>
      <c r="K118" s="229">
        <v>290732.27</v>
      </c>
      <c r="L118" s="45">
        <v>332065.75</v>
      </c>
      <c r="M118" s="229" t="s">
        <v>3098</v>
      </c>
      <c r="N118" s="229" t="s">
        <v>3098</v>
      </c>
      <c r="O118" s="45">
        <v>85048</v>
      </c>
    </row>
    <row r="119" spans="1:15" x14ac:dyDescent="0.25">
      <c r="A119" t="s">
        <v>1768</v>
      </c>
      <c r="B119" t="s">
        <v>1769</v>
      </c>
      <c r="C119" t="s">
        <v>228</v>
      </c>
      <c r="D119" t="s">
        <v>1770</v>
      </c>
      <c r="E119">
        <v>0</v>
      </c>
      <c r="F119">
        <v>5164990.4000000004</v>
      </c>
      <c r="G119" s="229">
        <v>5164990.4000000004</v>
      </c>
      <c r="H119" s="45">
        <v>5164990.4000000004</v>
      </c>
      <c r="I119">
        <v>391890.97</v>
      </c>
      <c r="J119">
        <v>899356.63</v>
      </c>
      <c r="K119" s="229">
        <v>899356.63</v>
      </c>
      <c r="L119" s="45">
        <v>1291247.6000000001</v>
      </c>
      <c r="M119" s="229" t="s">
        <v>3098</v>
      </c>
      <c r="N119" s="229" t="s">
        <v>3098</v>
      </c>
      <c r="O119" s="45">
        <v>91092</v>
      </c>
    </row>
    <row r="120" spans="1:15" x14ac:dyDescent="0.25">
      <c r="A120" t="s">
        <v>1771</v>
      </c>
      <c r="B120" t="s">
        <v>1772</v>
      </c>
      <c r="C120" t="s">
        <v>229</v>
      </c>
      <c r="D120" t="s">
        <v>1773</v>
      </c>
      <c r="E120">
        <v>0</v>
      </c>
      <c r="F120">
        <v>768000</v>
      </c>
      <c r="G120" s="229">
        <v>768000</v>
      </c>
      <c r="H120" s="45">
        <v>768000</v>
      </c>
      <c r="I120">
        <v>0</v>
      </c>
      <c r="J120">
        <v>0</v>
      </c>
      <c r="K120" s="229">
        <v>0</v>
      </c>
      <c r="L120" s="45">
        <v>0</v>
      </c>
      <c r="M120" s="229" t="s">
        <v>3098</v>
      </c>
      <c r="N120" s="229" t="s">
        <v>3098</v>
      </c>
      <c r="O120" s="45">
        <v>77103</v>
      </c>
    </row>
    <row r="121" spans="1:15" x14ac:dyDescent="0.25">
      <c r="A121" t="s">
        <v>1774</v>
      </c>
      <c r="B121" t="s">
        <v>1775</v>
      </c>
      <c r="C121" t="s">
        <v>230</v>
      </c>
      <c r="D121" t="s">
        <v>1776</v>
      </c>
      <c r="E121">
        <v>198911.55</v>
      </c>
      <c r="F121">
        <v>0</v>
      </c>
      <c r="G121" s="229">
        <v>0</v>
      </c>
      <c r="H121" s="45">
        <v>198911.55</v>
      </c>
      <c r="I121">
        <v>120465.45</v>
      </c>
      <c r="J121">
        <v>0</v>
      </c>
      <c r="K121" s="229">
        <v>0</v>
      </c>
      <c r="L121" s="45">
        <v>120465.45</v>
      </c>
      <c r="M121" s="229" t="s">
        <v>3098</v>
      </c>
      <c r="N121" s="229" t="s">
        <v>3098</v>
      </c>
      <c r="O121" s="45">
        <v>19150</v>
      </c>
    </row>
    <row r="122" spans="1:15" x14ac:dyDescent="0.25">
      <c r="A122" t="s">
        <v>1777</v>
      </c>
      <c r="B122" t="s">
        <v>1778</v>
      </c>
      <c r="C122" t="s">
        <v>231</v>
      </c>
      <c r="D122" t="s">
        <v>1779</v>
      </c>
      <c r="E122">
        <v>0</v>
      </c>
      <c r="F122">
        <v>1467021.6</v>
      </c>
      <c r="G122" s="229">
        <v>1467021.6</v>
      </c>
      <c r="H122" s="45">
        <v>1467021.6</v>
      </c>
      <c r="I122">
        <v>0</v>
      </c>
      <c r="J122">
        <v>366755.4</v>
      </c>
      <c r="K122" s="229">
        <v>366755.4</v>
      </c>
      <c r="L122" s="45">
        <v>366755.4</v>
      </c>
      <c r="M122" s="229" t="s">
        <v>3098</v>
      </c>
      <c r="N122" s="229" t="s">
        <v>3098</v>
      </c>
      <c r="O122" s="45">
        <v>50005</v>
      </c>
    </row>
    <row r="123" spans="1:15" x14ac:dyDescent="0.25">
      <c r="A123" t="s">
        <v>1780</v>
      </c>
      <c r="B123" t="s">
        <v>1781</v>
      </c>
      <c r="C123" t="s">
        <v>233</v>
      </c>
      <c r="D123" t="s">
        <v>1782</v>
      </c>
      <c r="E123">
        <v>159942</v>
      </c>
      <c r="F123">
        <v>300429.2</v>
      </c>
      <c r="G123" s="229">
        <v>300429.2</v>
      </c>
      <c r="H123" s="45">
        <v>460371.20000000001</v>
      </c>
      <c r="I123">
        <v>0</v>
      </c>
      <c r="J123">
        <v>63566.400000000001</v>
      </c>
      <c r="K123" s="229">
        <v>63566.400000000001</v>
      </c>
      <c r="L123" s="45">
        <v>63566.400000000001</v>
      </c>
      <c r="M123" s="229" t="s">
        <v>3098</v>
      </c>
      <c r="N123" s="229" t="s">
        <v>3098</v>
      </c>
      <c r="O123" s="45">
        <v>11076</v>
      </c>
    </row>
    <row r="124" spans="1:15" x14ac:dyDescent="0.25">
      <c r="A124" t="s">
        <v>1783</v>
      </c>
      <c r="B124" t="s">
        <v>1784</v>
      </c>
      <c r="C124" t="s">
        <v>234</v>
      </c>
      <c r="D124" t="s">
        <v>1785</v>
      </c>
      <c r="E124">
        <v>555345.87</v>
      </c>
      <c r="F124">
        <v>1397406.14</v>
      </c>
      <c r="G124" s="229">
        <v>1397406.14</v>
      </c>
      <c r="H124" s="45">
        <v>1952752.0099999998</v>
      </c>
      <c r="I124">
        <v>106772.06</v>
      </c>
      <c r="J124">
        <v>904006.06</v>
      </c>
      <c r="K124" s="229">
        <v>904006.06</v>
      </c>
      <c r="L124" s="45">
        <v>1010778.1200000001</v>
      </c>
      <c r="M124" s="229" t="s">
        <v>3098</v>
      </c>
      <c r="N124" s="229" t="s">
        <v>3098</v>
      </c>
      <c r="O124" s="45">
        <v>18047</v>
      </c>
    </row>
    <row r="125" spans="1:15" x14ac:dyDescent="0.25">
      <c r="A125" t="s">
        <v>1786</v>
      </c>
      <c r="B125" t="s">
        <v>1787</v>
      </c>
      <c r="C125" t="s">
        <v>235</v>
      </c>
      <c r="D125" t="s">
        <v>1788</v>
      </c>
      <c r="E125">
        <v>98831.42</v>
      </c>
      <c r="F125">
        <v>1269.5</v>
      </c>
      <c r="G125" s="229">
        <v>1269.5</v>
      </c>
      <c r="H125" s="45">
        <v>100100.92</v>
      </c>
      <c r="I125">
        <v>29465.84</v>
      </c>
      <c r="J125">
        <v>71315.990000000005</v>
      </c>
      <c r="K125" s="229">
        <v>71315.990000000005</v>
      </c>
      <c r="L125" s="45">
        <v>100781.83</v>
      </c>
      <c r="M125" s="229" t="s">
        <v>3098</v>
      </c>
      <c r="N125" s="229" t="s">
        <v>3098</v>
      </c>
      <c r="O125" s="45">
        <v>19147</v>
      </c>
    </row>
    <row r="126" spans="1:15" x14ac:dyDescent="0.25">
      <c r="A126" t="s">
        <v>1789</v>
      </c>
      <c r="B126" t="s">
        <v>1790</v>
      </c>
      <c r="C126" t="s">
        <v>236</v>
      </c>
      <c r="D126" t="s">
        <v>1791</v>
      </c>
      <c r="E126">
        <v>1387130.59</v>
      </c>
      <c r="F126">
        <v>295839.99</v>
      </c>
      <c r="G126" s="229">
        <v>295839.99</v>
      </c>
      <c r="H126" s="45">
        <v>1682970.58</v>
      </c>
      <c r="I126">
        <v>0</v>
      </c>
      <c r="J126">
        <v>462350.68</v>
      </c>
      <c r="K126" s="229">
        <v>462350.68</v>
      </c>
      <c r="L126" s="45">
        <v>462350.68</v>
      </c>
      <c r="M126" s="229" t="s">
        <v>3098</v>
      </c>
      <c r="N126" s="229" t="s">
        <v>3098</v>
      </c>
      <c r="O126" s="45">
        <v>73099</v>
      </c>
    </row>
    <row r="127" spans="1:15" x14ac:dyDescent="0.25">
      <c r="A127" t="s">
        <v>1792</v>
      </c>
      <c r="B127" t="s">
        <v>1793</v>
      </c>
      <c r="C127" t="s">
        <v>237</v>
      </c>
      <c r="D127" t="s">
        <v>1794</v>
      </c>
      <c r="E127">
        <v>0</v>
      </c>
      <c r="F127">
        <v>817502.16</v>
      </c>
      <c r="G127" s="229">
        <v>817502.16</v>
      </c>
      <c r="H127" s="45">
        <v>817502.16</v>
      </c>
      <c r="I127">
        <v>0</v>
      </c>
      <c r="J127">
        <v>0</v>
      </c>
      <c r="K127" s="229">
        <v>0</v>
      </c>
      <c r="L127" s="45">
        <v>0</v>
      </c>
      <c r="M127" s="229" t="s">
        <v>3098</v>
      </c>
      <c r="N127" s="229" t="s">
        <v>3098</v>
      </c>
      <c r="O127" s="45">
        <v>67055</v>
      </c>
    </row>
    <row r="128" spans="1:15" x14ac:dyDescent="0.25">
      <c r="A128" t="s">
        <v>1795</v>
      </c>
      <c r="B128" t="s">
        <v>1796</v>
      </c>
      <c r="C128" t="s">
        <v>238</v>
      </c>
      <c r="D128" t="s">
        <v>1797</v>
      </c>
      <c r="E128">
        <v>1853481.59</v>
      </c>
      <c r="F128">
        <v>578727.18000000005</v>
      </c>
      <c r="G128" s="229">
        <v>578727.18000000005</v>
      </c>
      <c r="H128" s="45">
        <v>2432208.77</v>
      </c>
      <c r="I128">
        <v>197962.27</v>
      </c>
      <c r="J128">
        <v>170108.53</v>
      </c>
      <c r="K128" s="229">
        <v>170108.53</v>
      </c>
      <c r="L128" s="45">
        <v>368070.8</v>
      </c>
      <c r="M128" s="229" t="s">
        <v>3098</v>
      </c>
      <c r="N128" s="229" t="s">
        <v>3098</v>
      </c>
      <c r="O128" s="45">
        <v>20002</v>
      </c>
    </row>
    <row r="129" spans="1:15" x14ac:dyDescent="0.25">
      <c r="A129" t="s">
        <v>1798</v>
      </c>
      <c r="B129" t="s">
        <v>1799</v>
      </c>
      <c r="C129" t="s">
        <v>239</v>
      </c>
      <c r="D129" t="s">
        <v>1800</v>
      </c>
      <c r="E129">
        <v>1218725.8</v>
      </c>
      <c r="F129">
        <v>1693401.5</v>
      </c>
      <c r="G129" s="229">
        <v>1693401.5</v>
      </c>
      <c r="H129" s="45">
        <v>2912127.3</v>
      </c>
      <c r="I129">
        <v>288637.46000000002</v>
      </c>
      <c r="J129">
        <v>529613.34</v>
      </c>
      <c r="K129" s="229">
        <v>529613.34</v>
      </c>
      <c r="L129" s="45">
        <v>818250.8</v>
      </c>
      <c r="M129" s="229" t="s">
        <v>3098</v>
      </c>
      <c r="N129" s="229" t="s">
        <v>3098</v>
      </c>
      <c r="O129" s="45">
        <v>66102</v>
      </c>
    </row>
    <row r="130" spans="1:15" x14ac:dyDescent="0.25">
      <c r="A130" t="s">
        <v>1801</v>
      </c>
      <c r="B130" t="s">
        <v>1802</v>
      </c>
      <c r="C130" t="s">
        <v>1803</v>
      </c>
      <c r="D130" t="s">
        <v>1804</v>
      </c>
      <c r="E130">
        <v>666830.53</v>
      </c>
      <c r="F130">
        <v>445517.47</v>
      </c>
      <c r="G130" s="229">
        <v>445517.47</v>
      </c>
      <c r="H130" s="45">
        <v>1112348</v>
      </c>
      <c r="I130">
        <v>130726.57</v>
      </c>
      <c r="J130">
        <v>127732.83</v>
      </c>
      <c r="K130" s="229">
        <v>127732.83</v>
      </c>
      <c r="L130" s="45">
        <v>258459.40000000002</v>
      </c>
      <c r="M130" s="229" t="s">
        <v>3098</v>
      </c>
      <c r="N130" s="229" t="s">
        <v>3098</v>
      </c>
      <c r="O130" s="45">
        <v>57002</v>
      </c>
    </row>
    <row r="131" spans="1:15" x14ac:dyDescent="0.25">
      <c r="A131" t="s">
        <v>1805</v>
      </c>
      <c r="B131" t="s">
        <v>1806</v>
      </c>
      <c r="C131" t="s">
        <v>240</v>
      </c>
      <c r="D131" t="s">
        <v>1807</v>
      </c>
      <c r="E131">
        <v>127590</v>
      </c>
      <c r="F131">
        <v>1172553.6200000001</v>
      </c>
      <c r="G131" s="229">
        <v>1172553.6200000001</v>
      </c>
      <c r="H131" s="45">
        <v>1300143.6200000001</v>
      </c>
      <c r="I131">
        <v>66380.42</v>
      </c>
      <c r="J131">
        <v>65200</v>
      </c>
      <c r="K131" s="229">
        <v>65200</v>
      </c>
      <c r="L131" s="45">
        <v>131580.41999999998</v>
      </c>
      <c r="M131" s="229" t="s">
        <v>3098</v>
      </c>
      <c r="N131" s="229" t="s">
        <v>3098</v>
      </c>
      <c r="O131" s="45">
        <v>101107</v>
      </c>
    </row>
    <row r="132" spans="1:15" x14ac:dyDescent="0.25">
      <c r="A132" t="s">
        <v>1808</v>
      </c>
      <c r="B132" t="s">
        <v>1809</v>
      </c>
      <c r="C132" t="s">
        <v>241</v>
      </c>
      <c r="D132" t="s">
        <v>1810</v>
      </c>
      <c r="E132">
        <v>41722.629999999997</v>
      </c>
      <c r="F132">
        <v>131135.31</v>
      </c>
      <c r="G132" s="229">
        <v>131135.31</v>
      </c>
      <c r="H132" s="45">
        <v>172857.94</v>
      </c>
      <c r="I132">
        <v>48963.83</v>
      </c>
      <c r="J132">
        <v>54032.95</v>
      </c>
      <c r="K132" s="229">
        <v>54032.95</v>
      </c>
      <c r="L132" s="45">
        <v>102996.78</v>
      </c>
      <c r="M132" s="229" t="s">
        <v>3098</v>
      </c>
      <c r="N132" s="229" t="s">
        <v>3098</v>
      </c>
      <c r="O132" s="45">
        <v>29003</v>
      </c>
    </row>
    <row r="133" spans="1:15" x14ac:dyDescent="0.25">
      <c r="A133" t="s">
        <v>1811</v>
      </c>
      <c r="B133" t="s">
        <v>1812</v>
      </c>
      <c r="C133" t="s">
        <v>242</v>
      </c>
      <c r="D133" t="s">
        <v>1813</v>
      </c>
      <c r="E133">
        <v>0</v>
      </c>
      <c r="F133">
        <v>1060031.92</v>
      </c>
      <c r="G133" s="229">
        <v>1060031.92</v>
      </c>
      <c r="H133" s="45">
        <v>1060031.92</v>
      </c>
      <c r="I133">
        <v>0</v>
      </c>
      <c r="J133">
        <v>733960.91</v>
      </c>
      <c r="K133" s="229">
        <v>733960.91</v>
      </c>
      <c r="L133" s="45">
        <v>733960.91</v>
      </c>
      <c r="M133" s="229" t="s">
        <v>3098</v>
      </c>
      <c r="N133" s="229" t="s">
        <v>3098</v>
      </c>
      <c r="O133" s="45">
        <v>48924</v>
      </c>
    </row>
    <row r="134" spans="1:15" x14ac:dyDescent="0.25">
      <c r="A134" t="s">
        <v>1814</v>
      </c>
      <c r="B134" t="s">
        <v>1815</v>
      </c>
      <c r="C134" t="s">
        <v>243</v>
      </c>
      <c r="D134" t="s">
        <v>1816</v>
      </c>
      <c r="E134">
        <v>487686.64</v>
      </c>
      <c r="F134">
        <v>1247617.43</v>
      </c>
      <c r="G134" s="229">
        <v>1247617.43</v>
      </c>
      <c r="H134" s="45">
        <v>1735304.0699999998</v>
      </c>
      <c r="I134">
        <v>596315.11</v>
      </c>
      <c r="J134">
        <v>579730.54</v>
      </c>
      <c r="K134" s="229">
        <v>579730.54</v>
      </c>
      <c r="L134" s="45">
        <v>1176045.6499999999</v>
      </c>
      <c r="M134" s="229" t="s">
        <v>3098</v>
      </c>
      <c r="N134" s="229" t="s">
        <v>3098</v>
      </c>
      <c r="O134" s="45">
        <v>24089</v>
      </c>
    </row>
    <row r="135" spans="1:15" x14ac:dyDescent="0.25">
      <c r="A135" t="s">
        <v>1817</v>
      </c>
      <c r="B135" t="s">
        <v>1818</v>
      </c>
      <c r="C135" t="s">
        <v>244</v>
      </c>
      <c r="D135" t="s">
        <v>1819</v>
      </c>
      <c r="E135">
        <v>225982</v>
      </c>
      <c r="F135">
        <v>225982</v>
      </c>
      <c r="G135" s="229">
        <v>225982</v>
      </c>
      <c r="H135" s="45">
        <v>451964</v>
      </c>
      <c r="I135">
        <v>44300</v>
      </c>
      <c r="J135">
        <v>45100</v>
      </c>
      <c r="K135" s="229">
        <v>45100</v>
      </c>
      <c r="L135" s="45">
        <v>89400</v>
      </c>
      <c r="M135" s="229" t="s">
        <v>3098</v>
      </c>
      <c r="N135" s="229" t="s">
        <v>3098</v>
      </c>
      <c r="O135" s="45">
        <v>5122</v>
      </c>
    </row>
    <row r="136" spans="1:15" x14ac:dyDescent="0.25">
      <c r="A136" t="s">
        <v>1820</v>
      </c>
      <c r="B136" t="s">
        <v>1821</v>
      </c>
      <c r="C136" t="s">
        <v>245</v>
      </c>
      <c r="D136" t="s">
        <v>1822</v>
      </c>
      <c r="E136">
        <v>144134.24</v>
      </c>
      <c r="F136">
        <v>836312.96</v>
      </c>
      <c r="G136" s="229">
        <v>836312.96</v>
      </c>
      <c r="H136" s="45">
        <v>980447.2</v>
      </c>
      <c r="I136">
        <v>100977.76</v>
      </c>
      <c r="J136">
        <v>144134.04</v>
      </c>
      <c r="K136" s="229">
        <v>144134.04</v>
      </c>
      <c r="L136" s="45">
        <v>245111.8</v>
      </c>
      <c r="M136" s="229" t="s">
        <v>3098</v>
      </c>
      <c r="N136" s="229" t="s">
        <v>3098</v>
      </c>
      <c r="O136" s="45">
        <v>39142</v>
      </c>
    </row>
    <row r="137" spans="1:15" x14ac:dyDescent="0.25">
      <c r="A137" t="s">
        <v>1823</v>
      </c>
      <c r="B137" t="s">
        <v>1824</v>
      </c>
      <c r="C137" t="s">
        <v>246</v>
      </c>
      <c r="D137" t="s">
        <v>1825</v>
      </c>
      <c r="E137">
        <v>736299.62</v>
      </c>
      <c r="F137">
        <v>438370.78</v>
      </c>
      <c r="G137" s="229">
        <v>438370.78</v>
      </c>
      <c r="H137" s="45">
        <v>1174670.3999999999</v>
      </c>
      <c r="I137">
        <v>152951.53</v>
      </c>
      <c r="J137">
        <v>140716.07</v>
      </c>
      <c r="K137" s="229">
        <v>140716.07</v>
      </c>
      <c r="L137" s="45">
        <v>293667.59999999998</v>
      </c>
      <c r="M137" s="229" t="s">
        <v>3098</v>
      </c>
      <c r="N137" s="229" t="s">
        <v>3098</v>
      </c>
      <c r="O137" s="45">
        <v>84002</v>
      </c>
    </row>
    <row r="138" spans="1:15" x14ac:dyDescent="0.25">
      <c r="A138" t="s">
        <v>1826</v>
      </c>
      <c r="B138" t="s">
        <v>1827</v>
      </c>
      <c r="C138" t="s">
        <v>247</v>
      </c>
      <c r="D138" t="s">
        <v>1828</v>
      </c>
      <c r="E138">
        <v>177047.22</v>
      </c>
      <c r="F138">
        <v>0</v>
      </c>
      <c r="G138" s="229">
        <v>0</v>
      </c>
      <c r="H138" s="45">
        <v>177047.22</v>
      </c>
      <c r="I138">
        <v>0</v>
      </c>
      <c r="J138">
        <v>1298.02</v>
      </c>
      <c r="K138" s="229">
        <v>1298.02</v>
      </c>
      <c r="L138" s="45">
        <v>1298.02</v>
      </c>
      <c r="M138" s="229" t="s">
        <v>3098</v>
      </c>
      <c r="N138" s="229" t="s">
        <v>3098</v>
      </c>
      <c r="O138" s="45">
        <v>3033</v>
      </c>
    </row>
    <row r="139" spans="1:15" x14ac:dyDescent="0.25">
      <c r="A139" t="s">
        <v>1829</v>
      </c>
      <c r="B139" t="s">
        <v>1830</v>
      </c>
      <c r="C139" t="s">
        <v>248</v>
      </c>
      <c r="D139" t="s">
        <v>1831</v>
      </c>
      <c r="E139">
        <v>400000</v>
      </c>
      <c r="F139">
        <v>400000</v>
      </c>
      <c r="G139" s="229">
        <v>400000</v>
      </c>
      <c r="H139" s="45">
        <v>800000</v>
      </c>
      <c r="I139">
        <v>133053.07</v>
      </c>
      <c r="J139">
        <v>158301.88</v>
      </c>
      <c r="K139" s="229">
        <v>158301.88</v>
      </c>
      <c r="L139" s="45">
        <v>291354.95</v>
      </c>
      <c r="M139" s="229" t="s">
        <v>3098</v>
      </c>
      <c r="N139" s="229" t="s">
        <v>3098</v>
      </c>
      <c r="O139" s="45">
        <v>46140</v>
      </c>
    </row>
    <row r="140" spans="1:15" x14ac:dyDescent="0.25">
      <c r="A140" t="s">
        <v>1832</v>
      </c>
      <c r="B140" t="s">
        <v>1833</v>
      </c>
      <c r="C140" t="s">
        <v>249</v>
      </c>
      <c r="D140" t="s">
        <v>1834</v>
      </c>
      <c r="E140">
        <v>635421.35</v>
      </c>
      <c r="F140">
        <v>1580011.92</v>
      </c>
      <c r="G140" s="229">
        <v>1580011.92</v>
      </c>
      <c r="H140" s="45">
        <v>2215433.27</v>
      </c>
      <c r="I140">
        <v>627045.76</v>
      </c>
      <c r="J140">
        <v>680354.94</v>
      </c>
      <c r="K140" s="229">
        <v>680354.94</v>
      </c>
      <c r="L140" s="45">
        <v>1307400.7</v>
      </c>
      <c r="M140" s="229" t="s">
        <v>3098</v>
      </c>
      <c r="N140" s="229" t="s">
        <v>3098</v>
      </c>
      <c r="O140" s="45">
        <v>94078</v>
      </c>
    </row>
    <row r="141" spans="1:15" x14ac:dyDescent="0.25">
      <c r="A141" t="s">
        <v>1835</v>
      </c>
      <c r="B141" t="s">
        <v>1836</v>
      </c>
      <c r="C141" t="s">
        <v>250</v>
      </c>
      <c r="D141" t="s">
        <v>1837</v>
      </c>
      <c r="E141">
        <v>989632.21</v>
      </c>
      <c r="F141">
        <v>0</v>
      </c>
      <c r="G141" s="229">
        <v>0</v>
      </c>
      <c r="H141" s="45">
        <v>989632.21</v>
      </c>
      <c r="I141">
        <v>119365.51</v>
      </c>
      <c r="J141">
        <v>118438.13</v>
      </c>
      <c r="K141" s="229">
        <v>118438.13</v>
      </c>
      <c r="L141" s="45">
        <v>237803.64</v>
      </c>
      <c r="M141" s="229" t="s">
        <v>3098</v>
      </c>
      <c r="N141" s="229" t="s">
        <v>3098</v>
      </c>
      <c r="O141" s="45">
        <v>45077</v>
      </c>
    </row>
    <row r="142" spans="1:15" x14ac:dyDescent="0.25">
      <c r="A142" t="s">
        <v>1838</v>
      </c>
      <c r="B142" t="s">
        <v>1839</v>
      </c>
      <c r="C142" t="s">
        <v>251</v>
      </c>
      <c r="D142" t="s">
        <v>1840</v>
      </c>
      <c r="E142">
        <v>822175.05</v>
      </c>
      <c r="F142">
        <v>5233690.66</v>
      </c>
      <c r="G142" s="229">
        <v>5233690.66</v>
      </c>
      <c r="H142" s="45">
        <v>6055865.71</v>
      </c>
      <c r="I142">
        <v>2846870.12</v>
      </c>
      <c r="J142">
        <v>4549115.1399999997</v>
      </c>
      <c r="K142" s="229">
        <v>4549115.1399999997</v>
      </c>
      <c r="L142" s="45">
        <v>7395985.2599999998</v>
      </c>
      <c r="M142" s="229" t="s">
        <v>3098</v>
      </c>
      <c r="N142" s="229" t="s">
        <v>3098</v>
      </c>
      <c r="O142" s="45">
        <v>96089</v>
      </c>
    </row>
    <row r="143" spans="1:15" x14ac:dyDescent="0.25">
      <c r="A143" t="s">
        <v>1841</v>
      </c>
      <c r="B143" t="s">
        <v>1842</v>
      </c>
      <c r="C143" t="s">
        <v>252</v>
      </c>
      <c r="D143" t="s">
        <v>1843</v>
      </c>
      <c r="E143">
        <v>2400069.6</v>
      </c>
      <c r="F143">
        <v>0</v>
      </c>
      <c r="G143" s="229">
        <v>0</v>
      </c>
      <c r="H143" s="45">
        <v>2400069.6</v>
      </c>
      <c r="I143">
        <v>600017.4</v>
      </c>
      <c r="J143">
        <v>0</v>
      </c>
      <c r="K143" s="229">
        <v>0</v>
      </c>
      <c r="L143" s="45">
        <v>600017.4</v>
      </c>
      <c r="M143" s="229" t="s">
        <v>3098</v>
      </c>
      <c r="N143" s="229" t="s">
        <v>3098</v>
      </c>
      <c r="O143" s="45">
        <v>50006</v>
      </c>
    </row>
    <row r="144" spans="1:15" x14ac:dyDescent="0.25">
      <c r="A144" t="s">
        <v>1844</v>
      </c>
      <c r="B144" t="s">
        <v>1845</v>
      </c>
      <c r="C144" t="s">
        <v>253</v>
      </c>
      <c r="D144" t="s">
        <v>1846</v>
      </c>
      <c r="E144">
        <v>968920.4</v>
      </c>
      <c r="F144">
        <v>1166737.96</v>
      </c>
      <c r="G144" s="229">
        <v>1166737.96</v>
      </c>
      <c r="H144" s="45">
        <v>2135658.36</v>
      </c>
      <c r="I144">
        <v>541977.64</v>
      </c>
      <c r="J144">
        <v>17268</v>
      </c>
      <c r="K144" s="229">
        <v>17268</v>
      </c>
      <c r="L144" s="45">
        <v>559245.64</v>
      </c>
      <c r="M144" s="229" t="s">
        <v>3098</v>
      </c>
      <c r="N144" s="229" t="s">
        <v>3098</v>
      </c>
      <c r="O144" s="45">
        <v>112101</v>
      </c>
    </row>
    <row r="145" spans="1:15" x14ac:dyDescent="0.25">
      <c r="A145" t="s">
        <v>1847</v>
      </c>
      <c r="B145" t="s">
        <v>1848</v>
      </c>
      <c r="C145" t="s">
        <v>254</v>
      </c>
      <c r="D145" t="s">
        <v>1849</v>
      </c>
      <c r="E145">
        <v>24777.72</v>
      </c>
      <c r="F145">
        <v>1677717.73</v>
      </c>
      <c r="G145" s="229">
        <v>1677717.73</v>
      </c>
      <c r="H145" s="45">
        <v>1702495.45</v>
      </c>
      <c r="I145">
        <v>0</v>
      </c>
      <c r="J145">
        <v>0</v>
      </c>
      <c r="K145" s="229">
        <v>0</v>
      </c>
      <c r="L145" s="45">
        <v>0</v>
      </c>
      <c r="M145" s="229" t="s">
        <v>3098</v>
      </c>
      <c r="N145" s="229" t="s">
        <v>3098</v>
      </c>
      <c r="O145" s="45">
        <v>106003</v>
      </c>
    </row>
    <row r="146" spans="1:15" x14ac:dyDescent="0.25">
      <c r="A146" t="s">
        <v>1850</v>
      </c>
      <c r="B146" t="s">
        <v>1851</v>
      </c>
      <c r="C146" t="s">
        <v>255</v>
      </c>
      <c r="D146" t="s">
        <v>1852</v>
      </c>
      <c r="E146">
        <v>0</v>
      </c>
      <c r="F146">
        <v>3211036.96</v>
      </c>
      <c r="G146" s="229">
        <v>3211036.96</v>
      </c>
      <c r="H146" s="45">
        <v>3211036.96</v>
      </c>
      <c r="I146">
        <v>160919.75</v>
      </c>
      <c r="J146">
        <v>615036.56999999995</v>
      </c>
      <c r="K146" s="229">
        <v>615036.56999999995</v>
      </c>
      <c r="L146" s="45">
        <v>775956.32</v>
      </c>
      <c r="M146" s="229" t="s">
        <v>3098</v>
      </c>
      <c r="N146" s="229" t="s">
        <v>3098</v>
      </c>
      <c r="O146" s="45">
        <v>48066</v>
      </c>
    </row>
    <row r="147" spans="1:15" x14ac:dyDescent="0.25">
      <c r="A147" t="s">
        <v>1853</v>
      </c>
      <c r="B147" t="s">
        <v>1854</v>
      </c>
      <c r="C147" t="s">
        <v>256</v>
      </c>
      <c r="D147" t="s">
        <v>1855</v>
      </c>
      <c r="E147">
        <v>246132.75</v>
      </c>
      <c r="F147">
        <v>1187382.52</v>
      </c>
      <c r="G147" s="229">
        <v>1187382.52</v>
      </c>
      <c r="H147" s="45">
        <v>1433515.27</v>
      </c>
      <c r="I147">
        <v>532579.15</v>
      </c>
      <c r="J147">
        <v>1951776.2</v>
      </c>
      <c r="K147" s="229">
        <v>1951776.2</v>
      </c>
      <c r="L147" s="45">
        <v>2484355.35</v>
      </c>
      <c r="M147" s="229" t="s">
        <v>3098</v>
      </c>
      <c r="N147" s="229" t="s">
        <v>3098</v>
      </c>
      <c r="O147" s="45">
        <v>50012</v>
      </c>
    </row>
    <row r="148" spans="1:15" x14ac:dyDescent="0.25">
      <c r="A148" t="s">
        <v>1856</v>
      </c>
      <c r="B148" t="s">
        <v>1857</v>
      </c>
      <c r="C148" t="s">
        <v>257</v>
      </c>
      <c r="D148" t="s">
        <v>1858</v>
      </c>
      <c r="E148">
        <v>3139540.71</v>
      </c>
      <c r="F148">
        <v>1378362.9</v>
      </c>
      <c r="G148" s="229">
        <v>1378362.9</v>
      </c>
      <c r="H148" s="45">
        <v>4517903.6099999994</v>
      </c>
      <c r="I148">
        <v>7087.54</v>
      </c>
      <c r="J148">
        <v>500343.36</v>
      </c>
      <c r="K148" s="229">
        <v>500343.36</v>
      </c>
      <c r="L148" s="45">
        <v>507430.89999999997</v>
      </c>
      <c r="M148" s="229" t="s">
        <v>3098</v>
      </c>
      <c r="N148" s="229" t="s">
        <v>3098</v>
      </c>
      <c r="O148" s="45">
        <v>92088</v>
      </c>
    </row>
    <row r="149" spans="1:15" x14ac:dyDescent="0.25">
      <c r="A149" t="s">
        <v>1859</v>
      </c>
      <c r="B149" t="s">
        <v>1860</v>
      </c>
      <c r="C149" t="s">
        <v>258</v>
      </c>
      <c r="D149" t="s">
        <v>1861</v>
      </c>
      <c r="E149">
        <v>0</v>
      </c>
      <c r="F149">
        <v>142870.39999999999</v>
      </c>
      <c r="G149" s="229">
        <v>142870.39999999999</v>
      </c>
      <c r="H149" s="45">
        <v>142870.39999999999</v>
      </c>
      <c r="I149">
        <v>0</v>
      </c>
      <c r="J149">
        <v>35717.599999999999</v>
      </c>
      <c r="K149" s="229">
        <v>35717.599999999999</v>
      </c>
      <c r="L149" s="45">
        <v>35717.599999999999</v>
      </c>
      <c r="M149" s="229" t="s">
        <v>3098</v>
      </c>
      <c r="N149" s="229" t="s">
        <v>3098</v>
      </c>
      <c r="O149" s="45">
        <v>36123</v>
      </c>
    </row>
    <row r="150" spans="1:15" x14ac:dyDescent="0.25">
      <c r="A150" t="s">
        <v>1862</v>
      </c>
      <c r="B150" t="s">
        <v>1863</v>
      </c>
      <c r="C150" t="s">
        <v>259</v>
      </c>
      <c r="D150" t="s">
        <v>1864</v>
      </c>
      <c r="E150">
        <v>0</v>
      </c>
      <c r="F150">
        <v>226097.34</v>
      </c>
      <c r="G150" s="229">
        <v>226097.34</v>
      </c>
      <c r="H150" s="45">
        <v>226097.34</v>
      </c>
      <c r="I150">
        <v>293973.57</v>
      </c>
      <c r="J150">
        <v>907873.62</v>
      </c>
      <c r="K150" s="229">
        <v>907873.62</v>
      </c>
      <c r="L150" s="45">
        <v>1201847.19</v>
      </c>
      <c r="M150" s="229" t="s">
        <v>3098</v>
      </c>
      <c r="N150" s="229" t="s">
        <v>3098</v>
      </c>
      <c r="O150" s="45">
        <v>62072</v>
      </c>
    </row>
    <row r="151" spans="1:15" x14ac:dyDescent="0.25">
      <c r="A151" t="s">
        <v>1865</v>
      </c>
      <c r="B151" t="s">
        <v>1866</v>
      </c>
      <c r="C151" t="s">
        <v>260</v>
      </c>
      <c r="D151" t="s">
        <v>1867</v>
      </c>
      <c r="E151">
        <v>784417.95</v>
      </c>
      <c r="F151">
        <v>1490459.77</v>
      </c>
      <c r="G151" s="229">
        <v>1490459.77</v>
      </c>
      <c r="H151" s="45">
        <v>2274877.7199999997</v>
      </c>
      <c r="I151">
        <v>440554.6</v>
      </c>
      <c r="J151">
        <v>466919.55</v>
      </c>
      <c r="K151" s="229">
        <v>466919.55</v>
      </c>
      <c r="L151" s="45">
        <v>907474.14999999991</v>
      </c>
      <c r="M151" s="229" t="s">
        <v>3098</v>
      </c>
      <c r="N151" s="229" t="s">
        <v>3098</v>
      </c>
      <c r="O151" s="45">
        <v>48922</v>
      </c>
    </row>
    <row r="152" spans="1:15" x14ac:dyDescent="0.25">
      <c r="A152" t="s">
        <v>1868</v>
      </c>
      <c r="B152" t="s">
        <v>1869</v>
      </c>
      <c r="C152" t="s">
        <v>261</v>
      </c>
      <c r="D152" t="s">
        <v>1870</v>
      </c>
      <c r="E152">
        <v>6821777.4000000004</v>
      </c>
      <c r="F152">
        <v>1528471.28</v>
      </c>
      <c r="G152" s="229">
        <v>1528471.28</v>
      </c>
      <c r="H152" s="45">
        <v>8350248.6800000006</v>
      </c>
      <c r="I152">
        <v>0</v>
      </c>
      <c r="J152">
        <v>597604.82999999996</v>
      </c>
      <c r="K152" s="229">
        <v>597604.82999999996</v>
      </c>
      <c r="L152" s="45">
        <v>597604.82999999996</v>
      </c>
      <c r="M152" s="229" t="s">
        <v>3098</v>
      </c>
      <c r="N152" s="229" t="s">
        <v>3098</v>
      </c>
      <c r="O152" s="45">
        <v>92087</v>
      </c>
    </row>
    <row r="153" spans="1:15" x14ac:dyDescent="0.25">
      <c r="A153" t="s">
        <v>1871</v>
      </c>
      <c r="B153" t="s">
        <v>1872</v>
      </c>
      <c r="C153" t="s">
        <v>262</v>
      </c>
      <c r="D153" t="s">
        <v>1873</v>
      </c>
      <c r="E153">
        <v>0</v>
      </c>
      <c r="F153">
        <v>1141922.71</v>
      </c>
      <c r="G153" s="229">
        <v>1141922.71</v>
      </c>
      <c r="H153" s="45">
        <v>1141922.71</v>
      </c>
      <c r="I153">
        <v>752854.12</v>
      </c>
      <c r="J153">
        <v>5285.48</v>
      </c>
      <c r="K153" s="229">
        <v>5285.48</v>
      </c>
      <c r="L153" s="45">
        <v>758139.6</v>
      </c>
      <c r="M153" s="229" t="s">
        <v>3098</v>
      </c>
      <c r="N153" s="229" t="s">
        <v>3098</v>
      </c>
      <c r="O153" s="45">
        <v>14129</v>
      </c>
    </row>
    <row r="154" spans="1:15" x14ac:dyDescent="0.25">
      <c r="A154" t="s">
        <v>1874</v>
      </c>
      <c r="B154" t="s">
        <v>1875</v>
      </c>
      <c r="C154" t="s">
        <v>263</v>
      </c>
      <c r="D154" t="s">
        <v>1876</v>
      </c>
      <c r="E154">
        <v>706355.42</v>
      </c>
      <c r="F154">
        <v>729701</v>
      </c>
      <c r="G154" s="229">
        <v>729701</v>
      </c>
      <c r="H154" s="45">
        <v>1436056.42</v>
      </c>
      <c r="I154">
        <v>208401.25</v>
      </c>
      <c r="J154">
        <v>168182.92</v>
      </c>
      <c r="K154" s="229">
        <v>168182.92</v>
      </c>
      <c r="L154" s="45">
        <v>376584.17000000004</v>
      </c>
      <c r="M154" s="229" t="s">
        <v>3098</v>
      </c>
      <c r="N154" s="229" t="s">
        <v>3098</v>
      </c>
      <c r="O154" s="45">
        <v>77102</v>
      </c>
    </row>
    <row r="155" spans="1:15" x14ac:dyDescent="0.25">
      <c r="A155" t="s">
        <v>1877</v>
      </c>
      <c r="B155" t="s">
        <v>1878</v>
      </c>
      <c r="C155" t="s">
        <v>264</v>
      </c>
      <c r="D155" t="s">
        <v>1879</v>
      </c>
      <c r="E155">
        <v>0</v>
      </c>
      <c r="F155">
        <v>290000</v>
      </c>
      <c r="G155" s="229">
        <v>290000</v>
      </c>
      <c r="H155" s="45">
        <v>290000</v>
      </c>
      <c r="I155">
        <v>0</v>
      </c>
      <c r="J155">
        <v>110000</v>
      </c>
      <c r="K155" s="229">
        <v>110000</v>
      </c>
      <c r="L155" s="45">
        <v>110000</v>
      </c>
      <c r="M155" s="229" t="s">
        <v>3098</v>
      </c>
      <c r="N155" s="229" t="s">
        <v>3098</v>
      </c>
      <c r="O155" s="45">
        <v>104042</v>
      </c>
    </row>
    <row r="156" spans="1:15" x14ac:dyDescent="0.25">
      <c r="A156" t="s">
        <v>1880</v>
      </c>
      <c r="B156" t="s">
        <v>1881</v>
      </c>
      <c r="C156" t="s">
        <v>265</v>
      </c>
      <c r="D156" t="s">
        <v>1882</v>
      </c>
      <c r="E156">
        <v>408223.54</v>
      </c>
      <c r="F156">
        <v>140785</v>
      </c>
      <c r="G156" s="229">
        <v>140785</v>
      </c>
      <c r="H156" s="45">
        <v>549008.54</v>
      </c>
      <c r="I156">
        <v>967.5</v>
      </c>
      <c r="J156">
        <v>162182.82</v>
      </c>
      <c r="K156" s="229">
        <v>162182.82</v>
      </c>
      <c r="L156" s="45">
        <v>163150.32</v>
      </c>
      <c r="M156" s="229" t="s">
        <v>3098</v>
      </c>
      <c r="N156" s="229" t="s">
        <v>3098</v>
      </c>
      <c r="O156" s="45">
        <v>31121</v>
      </c>
    </row>
    <row r="157" spans="1:15" x14ac:dyDescent="0.25">
      <c r="A157" t="s">
        <v>1883</v>
      </c>
      <c r="B157" t="s">
        <v>1884</v>
      </c>
      <c r="C157" t="s">
        <v>266</v>
      </c>
      <c r="D157" t="s">
        <v>1885</v>
      </c>
      <c r="E157">
        <v>0</v>
      </c>
      <c r="F157">
        <v>0</v>
      </c>
      <c r="G157" s="229">
        <v>0</v>
      </c>
      <c r="H157" s="45">
        <v>0</v>
      </c>
      <c r="I157">
        <v>25000</v>
      </c>
      <c r="J157">
        <v>0</v>
      </c>
      <c r="K157" s="229">
        <v>0</v>
      </c>
      <c r="L157" s="45">
        <v>25000</v>
      </c>
      <c r="M157" s="229" t="s">
        <v>3098</v>
      </c>
      <c r="N157" s="229" t="s">
        <v>3098</v>
      </c>
      <c r="O157" s="45">
        <v>53112</v>
      </c>
    </row>
    <row r="158" spans="1:15" x14ac:dyDescent="0.25">
      <c r="A158" t="s">
        <v>1886</v>
      </c>
      <c r="B158" t="s">
        <v>1887</v>
      </c>
      <c r="C158" t="s">
        <v>267</v>
      </c>
      <c r="D158" t="s">
        <v>1888</v>
      </c>
      <c r="E158">
        <v>180909.74</v>
      </c>
      <c r="F158">
        <v>825395.06</v>
      </c>
      <c r="G158" s="229">
        <v>825395.06</v>
      </c>
      <c r="H158" s="45">
        <v>1006304.8</v>
      </c>
      <c r="I158">
        <v>0</v>
      </c>
      <c r="J158">
        <v>251576.2</v>
      </c>
      <c r="K158" s="229">
        <v>251576.2</v>
      </c>
      <c r="L158" s="45">
        <v>251576.2</v>
      </c>
      <c r="M158" s="229" t="s">
        <v>3098</v>
      </c>
      <c r="N158" s="229" t="s">
        <v>3098</v>
      </c>
      <c r="O158" s="45">
        <v>37039</v>
      </c>
    </row>
    <row r="159" spans="1:15" x14ac:dyDescent="0.25">
      <c r="A159" t="s">
        <v>1889</v>
      </c>
      <c r="B159" t="s">
        <v>1890</v>
      </c>
      <c r="C159" t="s">
        <v>268</v>
      </c>
      <c r="D159" t="s">
        <v>1891</v>
      </c>
      <c r="E159">
        <v>1945792</v>
      </c>
      <c r="F159">
        <v>0</v>
      </c>
      <c r="G159" s="229">
        <v>0</v>
      </c>
      <c r="H159" s="45">
        <v>1945792</v>
      </c>
      <c r="I159">
        <v>241785</v>
      </c>
      <c r="J159">
        <v>278379</v>
      </c>
      <c r="K159" s="229">
        <v>278379</v>
      </c>
      <c r="L159" s="45">
        <v>520164</v>
      </c>
      <c r="M159" s="229" t="s">
        <v>3098</v>
      </c>
      <c r="N159" s="229" t="s">
        <v>3098</v>
      </c>
      <c r="O159" s="45">
        <v>37037</v>
      </c>
    </row>
    <row r="160" spans="1:15" x14ac:dyDescent="0.25">
      <c r="A160" t="s">
        <v>1892</v>
      </c>
      <c r="B160" t="s">
        <v>1893</v>
      </c>
      <c r="C160" t="s">
        <v>269</v>
      </c>
      <c r="D160" t="s">
        <v>1894</v>
      </c>
      <c r="E160">
        <v>331439.08</v>
      </c>
      <c r="F160">
        <v>283681.25</v>
      </c>
      <c r="G160" s="229">
        <v>283681.25</v>
      </c>
      <c r="H160" s="45">
        <v>615120.33000000007</v>
      </c>
      <c r="I160">
        <v>1549327.94</v>
      </c>
      <c r="J160">
        <v>1481636.02</v>
      </c>
      <c r="K160" s="229">
        <v>1481636.02</v>
      </c>
      <c r="L160" s="45">
        <v>3030963.96</v>
      </c>
      <c r="M160" s="229" t="s">
        <v>3098</v>
      </c>
      <c r="N160" s="229" t="s">
        <v>3098</v>
      </c>
      <c r="O160" s="45">
        <v>115916</v>
      </c>
    </row>
    <row r="161" spans="1:15" x14ac:dyDescent="0.25">
      <c r="A161" t="s">
        <v>1895</v>
      </c>
      <c r="B161" t="s">
        <v>1896</v>
      </c>
      <c r="C161" t="s">
        <v>270</v>
      </c>
      <c r="D161" t="s">
        <v>1897</v>
      </c>
      <c r="E161">
        <v>0</v>
      </c>
      <c r="F161">
        <v>278605</v>
      </c>
      <c r="G161" s="229">
        <v>278605</v>
      </c>
      <c r="H161" s="45">
        <v>278605</v>
      </c>
      <c r="I161">
        <v>0</v>
      </c>
      <c r="J161">
        <v>267275</v>
      </c>
      <c r="K161" s="229">
        <v>267275</v>
      </c>
      <c r="L161" s="45">
        <v>267275</v>
      </c>
      <c r="M161" s="229" t="s">
        <v>3098</v>
      </c>
      <c r="N161" s="229" t="s">
        <v>3098</v>
      </c>
      <c r="O161" s="45">
        <v>48905</v>
      </c>
    </row>
    <row r="162" spans="1:15" x14ac:dyDescent="0.25">
      <c r="A162" t="s">
        <v>1898</v>
      </c>
      <c r="B162" t="s">
        <v>1899</v>
      </c>
      <c r="C162" t="s">
        <v>271</v>
      </c>
      <c r="D162" t="s">
        <v>1900</v>
      </c>
      <c r="E162">
        <v>246735.65</v>
      </c>
      <c r="F162">
        <v>139448.59</v>
      </c>
      <c r="G162" s="229">
        <v>139448.59</v>
      </c>
      <c r="H162" s="45">
        <v>386184.24</v>
      </c>
      <c r="I162">
        <v>211878.06</v>
      </c>
      <c r="J162">
        <v>192885.68</v>
      </c>
      <c r="K162" s="229">
        <v>192885.68</v>
      </c>
      <c r="L162" s="45">
        <v>404763.74</v>
      </c>
      <c r="M162" s="229" t="s">
        <v>3098</v>
      </c>
      <c r="N162" s="229" t="s">
        <v>3098</v>
      </c>
      <c r="O162" s="45">
        <v>72073</v>
      </c>
    </row>
    <row r="163" spans="1:15" x14ac:dyDescent="0.25">
      <c r="A163" t="s">
        <v>1901</v>
      </c>
      <c r="B163" t="s">
        <v>1902</v>
      </c>
      <c r="C163" t="s">
        <v>272</v>
      </c>
      <c r="D163" t="s">
        <v>1903</v>
      </c>
      <c r="E163">
        <v>0</v>
      </c>
      <c r="F163">
        <v>57316.84</v>
      </c>
      <c r="G163" s="229">
        <v>57316.84</v>
      </c>
      <c r="H163" s="45">
        <v>57316.84</v>
      </c>
      <c r="I163">
        <v>0</v>
      </c>
      <c r="J163">
        <v>39894.300000000003</v>
      </c>
      <c r="K163" s="229">
        <v>39894.300000000003</v>
      </c>
      <c r="L163" s="45">
        <v>39894.300000000003</v>
      </c>
      <c r="M163" s="229" t="s">
        <v>3098</v>
      </c>
      <c r="N163" s="229" t="s">
        <v>3098</v>
      </c>
      <c r="O163" s="45">
        <v>97127</v>
      </c>
    </row>
    <row r="164" spans="1:15" x14ac:dyDescent="0.25">
      <c r="A164" t="s">
        <v>1904</v>
      </c>
      <c r="B164" t="s">
        <v>1905</v>
      </c>
      <c r="C164" t="s">
        <v>273</v>
      </c>
      <c r="D164" t="s">
        <v>1906</v>
      </c>
      <c r="E164">
        <v>249581.6</v>
      </c>
      <c r="F164">
        <v>0</v>
      </c>
      <c r="G164" s="229">
        <v>0</v>
      </c>
      <c r="H164" s="45">
        <v>249581.6</v>
      </c>
      <c r="I164">
        <v>62395.4</v>
      </c>
      <c r="J164">
        <v>0</v>
      </c>
      <c r="K164" s="229">
        <v>0</v>
      </c>
      <c r="L164" s="45">
        <v>62395.4</v>
      </c>
      <c r="M164" s="229" t="s">
        <v>3098</v>
      </c>
      <c r="N164" s="229" t="s">
        <v>3098</v>
      </c>
      <c r="O164" s="45">
        <v>41004</v>
      </c>
    </row>
    <row r="165" spans="1:15" x14ac:dyDescent="0.25">
      <c r="A165" t="s">
        <v>1907</v>
      </c>
      <c r="B165" t="s">
        <v>1908</v>
      </c>
      <c r="C165" t="s">
        <v>274</v>
      </c>
      <c r="D165" t="s">
        <v>1909</v>
      </c>
      <c r="E165">
        <v>332750</v>
      </c>
      <c r="F165">
        <v>0</v>
      </c>
      <c r="G165" s="229">
        <v>0</v>
      </c>
      <c r="H165" s="45">
        <v>332750</v>
      </c>
      <c r="I165">
        <v>83200</v>
      </c>
      <c r="J165">
        <v>0</v>
      </c>
      <c r="K165" s="229">
        <v>0</v>
      </c>
      <c r="L165" s="45">
        <v>83200</v>
      </c>
      <c r="M165" s="229" t="s">
        <v>3098</v>
      </c>
      <c r="N165" s="229" t="s">
        <v>3098</v>
      </c>
      <c r="O165" s="45">
        <v>45078</v>
      </c>
    </row>
    <row r="166" spans="1:15" x14ac:dyDescent="0.25">
      <c r="A166" t="s">
        <v>1910</v>
      </c>
      <c r="B166" t="s">
        <v>1911</v>
      </c>
      <c r="C166" t="s">
        <v>275</v>
      </c>
      <c r="D166" t="s">
        <v>1912</v>
      </c>
      <c r="E166">
        <v>614928.23</v>
      </c>
      <c r="F166">
        <v>0</v>
      </c>
      <c r="G166" s="229">
        <v>0</v>
      </c>
      <c r="H166" s="45">
        <v>614928.23</v>
      </c>
      <c r="I166">
        <v>87423.17</v>
      </c>
      <c r="J166">
        <v>37618.83</v>
      </c>
      <c r="K166" s="229">
        <v>37618.83</v>
      </c>
      <c r="L166" s="45">
        <v>125042</v>
      </c>
      <c r="M166" s="229" t="s">
        <v>3098</v>
      </c>
      <c r="N166" s="229" t="s">
        <v>3098</v>
      </c>
      <c r="O166" s="45">
        <v>46135</v>
      </c>
    </row>
    <row r="167" spans="1:15" x14ac:dyDescent="0.25">
      <c r="A167" t="s">
        <v>1913</v>
      </c>
      <c r="B167" t="s">
        <v>1914</v>
      </c>
      <c r="C167" t="s">
        <v>276</v>
      </c>
      <c r="D167" t="s">
        <v>1915</v>
      </c>
      <c r="E167">
        <v>176962.41</v>
      </c>
      <c r="F167">
        <v>112675.41</v>
      </c>
      <c r="G167" s="229">
        <v>112675.41</v>
      </c>
      <c r="H167" s="45">
        <v>289637.82</v>
      </c>
      <c r="I167">
        <v>11914.51</v>
      </c>
      <c r="J167">
        <v>67252.47</v>
      </c>
      <c r="K167" s="229">
        <v>67252.47</v>
      </c>
      <c r="L167" s="45">
        <v>79166.98</v>
      </c>
      <c r="M167" s="229" t="s">
        <v>3098</v>
      </c>
      <c r="N167" s="229" t="s">
        <v>3098</v>
      </c>
      <c r="O167" s="45">
        <v>6103</v>
      </c>
    </row>
    <row r="168" spans="1:15" x14ac:dyDescent="0.25">
      <c r="A168" t="s">
        <v>1916</v>
      </c>
      <c r="B168" t="s">
        <v>1917</v>
      </c>
      <c r="C168" t="s">
        <v>277</v>
      </c>
      <c r="D168" t="s">
        <v>1918</v>
      </c>
      <c r="E168">
        <v>64760.76</v>
      </c>
      <c r="F168">
        <v>60717.41</v>
      </c>
      <c r="G168" s="229">
        <v>60717.41</v>
      </c>
      <c r="H168" s="45">
        <v>125478.17000000001</v>
      </c>
      <c r="I168">
        <v>154819.39000000001</v>
      </c>
      <c r="J168">
        <v>477003.76</v>
      </c>
      <c r="K168" s="229">
        <v>477003.76</v>
      </c>
      <c r="L168" s="45">
        <v>631823.15</v>
      </c>
      <c r="M168" s="229" t="s">
        <v>3098</v>
      </c>
      <c r="N168" s="229" t="s">
        <v>3098</v>
      </c>
      <c r="O168" s="45">
        <v>48913</v>
      </c>
    </row>
    <row r="169" spans="1:15" x14ac:dyDescent="0.25">
      <c r="A169" t="s">
        <v>1919</v>
      </c>
      <c r="B169" t="s">
        <v>1920</v>
      </c>
      <c r="C169" t="s">
        <v>278</v>
      </c>
      <c r="D169" t="s">
        <v>1921</v>
      </c>
      <c r="E169">
        <v>103310.21</v>
      </c>
      <c r="F169">
        <v>712580.18</v>
      </c>
      <c r="G169" s="229">
        <v>712580.18</v>
      </c>
      <c r="H169" s="45">
        <v>815890.39</v>
      </c>
      <c r="I169">
        <v>399884.24</v>
      </c>
      <c r="J169">
        <v>75000</v>
      </c>
      <c r="K169" s="229">
        <v>75000</v>
      </c>
      <c r="L169" s="45">
        <v>474884.24</v>
      </c>
      <c r="M169" s="229" t="s">
        <v>3098</v>
      </c>
      <c r="N169" s="229" t="s">
        <v>3098</v>
      </c>
      <c r="O169" s="45">
        <v>48069</v>
      </c>
    </row>
    <row r="170" spans="1:15" x14ac:dyDescent="0.25">
      <c r="A170" t="s">
        <v>1922</v>
      </c>
      <c r="B170" t="s">
        <v>1923</v>
      </c>
      <c r="C170" t="s">
        <v>279</v>
      </c>
      <c r="D170" t="s">
        <v>1924</v>
      </c>
      <c r="E170">
        <v>397299.43</v>
      </c>
      <c r="F170">
        <v>3597460</v>
      </c>
      <c r="G170" s="229">
        <v>3597460</v>
      </c>
      <c r="H170" s="45">
        <v>3994759.43</v>
      </c>
      <c r="I170">
        <v>0</v>
      </c>
      <c r="J170">
        <v>1300609</v>
      </c>
      <c r="K170" s="229">
        <v>1300609</v>
      </c>
      <c r="L170" s="45">
        <v>1300609</v>
      </c>
      <c r="M170" s="229" t="s">
        <v>3098</v>
      </c>
      <c r="N170" s="229" t="s">
        <v>3098</v>
      </c>
      <c r="O170" s="45">
        <v>48074</v>
      </c>
    </row>
    <row r="171" spans="1:15" x14ac:dyDescent="0.25">
      <c r="A171" t="s">
        <v>1925</v>
      </c>
      <c r="B171" t="s">
        <v>1926</v>
      </c>
      <c r="C171" t="s">
        <v>280</v>
      </c>
      <c r="D171" t="s">
        <v>1927</v>
      </c>
      <c r="E171">
        <v>121530.38</v>
      </c>
      <c r="F171">
        <v>632668.80000000005</v>
      </c>
      <c r="G171" s="229">
        <v>632668.80000000005</v>
      </c>
      <c r="H171" s="45">
        <v>754199.18</v>
      </c>
      <c r="I171">
        <v>0</v>
      </c>
      <c r="J171">
        <v>329674.84999999998</v>
      </c>
      <c r="K171" s="229">
        <v>329674.84999999998</v>
      </c>
      <c r="L171" s="45">
        <v>329674.84999999998</v>
      </c>
      <c r="M171" s="229" t="s">
        <v>3098</v>
      </c>
      <c r="N171" s="229" t="s">
        <v>3098</v>
      </c>
      <c r="O171" s="45">
        <v>50002</v>
      </c>
    </row>
    <row r="172" spans="1:15" x14ac:dyDescent="0.25">
      <c r="A172" t="s">
        <v>1928</v>
      </c>
      <c r="B172" t="s">
        <v>1929</v>
      </c>
      <c r="C172" t="s">
        <v>281</v>
      </c>
      <c r="D172" t="s">
        <v>1930</v>
      </c>
      <c r="E172">
        <v>0</v>
      </c>
      <c r="F172">
        <v>180330</v>
      </c>
      <c r="G172" s="229">
        <v>180330</v>
      </c>
      <c r="H172" s="45">
        <v>180330</v>
      </c>
      <c r="I172">
        <v>39349.19</v>
      </c>
      <c r="J172">
        <v>19879.79</v>
      </c>
      <c r="K172" s="229">
        <v>19879.79</v>
      </c>
      <c r="L172" s="45">
        <v>59228.98</v>
      </c>
      <c r="M172" s="229" t="s">
        <v>3098</v>
      </c>
      <c r="N172" s="229" t="s">
        <v>3098</v>
      </c>
      <c r="O172" s="45">
        <v>105123</v>
      </c>
    </row>
    <row r="173" spans="1:15" x14ac:dyDescent="0.25">
      <c r="A173" t="s">
        <v>1931</v>
      </c>
      <c r="B173" t="s">
        <v>1932</v>
      </c>
      <c r="C173" t="s">
        <v>282</v>
      </c>
      <c r="D173" t="s">
        <v>1933</v>
      </c>
      <c r="E173">
        <v>0</v>
      </c>
      <c r="F173">
        <v>523208.56</v>
      </c>
      <c r="G173" s="229">
        <v>523208.56</v>
      </c>
      <c r="H173" s="45">
        <v>523208.56</v>
      </c>
      <c r="I173">
        <v>0</v>
      </c>
      <c r="J173">
        <v>139594.99</v>
      </c>
      <c r="K173" s="229">
        <v>139594.99</v>
      </c>
      <c r="L173" s="45">
        <v>139594.99</v>
      </c>
      <c r="M173" s="229" t="s">
        <v>3098</v>
      </c>
      <c r="N173" s="229" t="s">
        <v>3098</v>
      </c>
      <c r="O173" s="45">
        <v>33092</v>
      </c>
    </row>
    <row r="174" spans="1:15" x14ac:dyDescent="0.25">
      <c r="A174" t="s">
        <v>1934</v>
      </c>
      <c r="B174" t="s">
        <v>1935</v>
      </c>
      <c r="C174" t="s">
        <v>283</v>
      </c>
      <c r="D174" t="s">
        <v>1936</v>
      </c>
      <c r="E174">
        <v>250000</v>
      </c>
      <c r="F174">
        <v>200124</v>
      </c>
      <c r="G174" s="229">
        <v>200124</v>
      </c>
      <c r="H174" s="45">
        <v>450124</v>
      </c>
      <c r="I174">
        <v>23437.040000000001</v>
      </c>
      <c r="J174">
        <v>27031.96</v>
      </c>
      <c r="K174" s="229">
        <v>27031.96</v>
      </c>
      <c r="L174" s="45">
        <v>50469</v>
      </c>
      <c r="M174" s="229" t="s">
        <v>3098</v>
      </c>
      <c r="N174" s="229" t="s">
        <v>3098</v>
      </c>
      <c r="O174" s="45">
        <v>80121</v>
      </c>
    </row>
    <row r="175" spans="1:15" x14ac:dyDescent="0.25">
      <c r="A175" t="s">
        <v>1937</v>
      </c>
      <c r="B175" t="s">
        <v>1938</v>
      </c>
      <c r="C175" t="s">
        <v>284</v>
      </c>
      <c r="D175" t="s">
        <v>1939</v>
      </c>
      <c r="E175">
        <v>0</v>
      </c>
      <c r="F175">
        <v>415565.28</v>
      </c>
      <c r="G175" s="229">
        <v>415565.28</v>
      </c>
      <c r="H175" s="45">
        <v>415565.28</v>
      </c>
      <c r="I175">
        <v>0</v>
      </c>
      <c r="J175">
        <v>114859.87</v>
      </c>
      <c r="K175" s="229">
        <v>114859.87</v>
      </c>
      <c r="L175" s="45">
        <v>114859.87</v>
      </c>
      <c r="M175" s="229" t="s">
        <v>3098</v>
      </c>
      <c r="N175" s="229" t="s">
        <v>3098</v>
      </c>
      <c r="O175" s="45">
        <v>29004</v>
      </c>
    </row>
    <row r="176" spans="1:15" x14ac:dyDescent="0.25">
      <c r="A176" t="s">
        <v>1940</v>
      </c>
      <c r="B176" t="s">
        <v>1941</v>
      </c>
      <c r="C176" t="s">
        <v>285</v>
      </c>
      <c r="D176" t="s">
        <v>1942</v>
      </c>
      <c r="E176">
        <v>2204.5</v>
      </c>
      <c r="F176">
        <v>684768.13</v>
      </c>
      <c r="G176" s="229">
        <v>684768.13</v>
      </c>
      <c r="H176" s="45">
        <v>686972.63</v>
      </c>
      <c r="I176">
        <v>577659</v>
      </c>
      <c r="J176">
        <v>65182.63</v>
      </c>
      <c r="K176" s="229">
        <v>65182.63</v>
      </c>
      <c r="L176" s="45">
        <v>642841.63</v>
      </c>
      <c r="M176" s="229" t="s">
        <v>3098</v>
      </c>
      <c r="N176" s="229" t="s">
        <v>3098</v>
      </c>
      <c r="O176" s="45">
        <v>111086</v>
      </c>
    </row>
    <row r="177" spans="1:15" x14ac:dyDescent="0.25">
      <c r="A177" t="s">
        <v>1943</v>
      </c>
      <c r="B177" t="s">
        <v>1944</v>
      </c>
      <c r="C177" t="s">
        <v>286</v>
      </c>
      <c r="D177" t="s">
        <v>1945</v>
      </c>
      <c r="E177">
        <v>0</v>
      </c>
      <c r="F177">
        <v>425706</v>
      </c>
      <c r="G177" s="229">
        <v>425706</v>
      </c>
      <c r="H177" s="45">
        <v>425706</v>
      </c>
      <c r="I177">
        <v>0</v>
      </c>
      <c r="J177">
        <v>106427</v>
      </c>
      <c r="K177" s="229">
        <v>106427</v>
      </c>
      <c r="L177" s="45">
        <v>106427</v>
      </c>
      <c r="M177" s="229" t="s">
        <v>3098</v>
      </c>
      <c r="N177" s="229" t="s">
        <v>3098</v>
      </c>
      <c r="O177" s="45">
        <v>40100</v>
      </c>
    </row>
    <row r="178" spans="1:15" x14ac:dyDescent="0.25">
      <c r="A178" t="s">
        <v>1946</v>
      </c>
      <c r="B178" t="s">
        <v>1947</v>
      </c>
      <c r="C178" t="s">
        <v>287</v>
      </c>
      <c r="D178" t="s">
        <v>1948</v>
      </c>
      <c r="E178">
        <v>1071970.5</v>
      </c>
      <c r="F178">
        <v>100748.74</v>
      </c>
      <c r="G178" s="229">
        <v>100748.74</v>
      </c>
      <c r="H178" s="45">
        <v>1172719.24</v>
      </c>
      <c r="I178">
        <v>51912.5</v>
      </c>
      <c r="J178">
        <v>392757.88</v>
      </c>
      <c r="K178" s="229">
        <v>392757.88</v>
      </c>
      <c r="L178" s="45">
        <v>444670.38</v>
      </c>
      <c r="M178" s="229" t="s">
        <v>3098</v>
      </c>
      <c r="N178" s="229" t="s">
        <v>3098</v>
      </c>
      <c r="O178" s="45">
        <v>48902</v>
      </c>
    </row>
    <row r="179" spans="1:15" x14ac:dyDescent="0.25">
      <c r="A179" t="s">
        <v>1949</v>
      </c>
      <c r="B179" t="s">
        <v>1950</v>
      </c>
      <c r="C179" t="s">
        <v>288</v>
      </c>
      <c r="D179" t="s">
        <v>1951</v>
      </c>
      <c r="E179">
        <v>0</v>
      </c>
      <c r="F179">
        <v>60984.68</v>
      </c>
      <c r="G179" s="229">
        <v>60984.68</v>
      </c>
      <c r="H179" s="45">
        <v>60984.68</v>
      </c>
      <c r="I179">
        <v>0</v>
      </c>
      <c r="J179">
        <v>0</v>
      </c>
      <c r="K179" s="229">
        <v>0</v>
      </c>
      <c r="L179" s="45">
        <v>0</v>
      </c>
      <c r="M179" s="229" t="s">
        <v>3098</v>
      </c>
      <c r="N179" s="229" t="s">
        <v>3098</v>
      </c>
      <c r="O179" s="45">
        <v>17121</v>
      </c>
    </row>
    <row r="180" spans="1:15" x14ac:dyDescent="0.25">
      <c r="A180" t="s">
        <v>1952</v>
      </c>
      <c r="B180" t="s">
        <v>1953</v>
      </c>
      <c r="C180" t="s">
        <v>289</v>
      </c>
      <c r="D180" t="s">
        <v>1954</v>
      </c>
      <c r="E180">
        <v>666105.93000000005</v>
      </c>
      <c r="F180">
        <v>0</v>
      </c>
      <c r="G180" s="229">
        <v>0</v>
      </c>
      <c r="H180" s="45">
        <v>666105.93000000005</v>
      </c>
      <c r="I180">
        <v>70086.720000000001</v>
      </c>
      <c r="J180">
        <v>65474.85</v>
      </c>
      <c r="K180" s="229">
        <v>65474.85</v>
      </c>
      <c r="L180" s="45">
        <v>135561.57</v>
      </c>
      <c r="M180" s="229" t="s">
        <v>3098</v>
      </c>
      <c r="N180" s="229" t="s">
        <v>3098</v>
      </c>
      <c r="O180" s="45">
        <v>84003</v>
      </c>
    </row>
    <row r="181" spans="1:15" x14ac:dyDescent="0.25">
      <c r="A181" t="s">
        <v>1955</v>
      </c>
      <c r="B181" t="s">
        <v>1956</v>
      </c>
      <c r="C181" t="s">
        <v>290</v>
      </c>
      <c r="D181" t="s">
        <v>1957</v>
      </c>
      <c r="E181">
        <v>707276.67</v>
      </c>
      <c r="F181">
        <v>654992.98</v>
      </c>
      <c r="G181" s="229">
        <v>654992.98</v>
      </c>
      <c r="H181" s="45">
        <v>1362269.65</v>
      </c>
      <c r="I181">
        <v>0</v>
      </c>
      <c r="J181">
        <v>103982.47</v>
      </c>
      <c r="K181" s="229">
        <v>103982.47</v>
      </c>
      <c r="L181" s="45">
        <v>103982.47</v>
      </c>
      <c r="M181" s="229" t="s">
        <v>3098</v>
      </c>
      <c r="N181" s="229" t="s">
        <v>3098</v>
      </c>
      <c r="O181" s="45">
        <v>10089</v>
      </c>
    </row>
    <row r="182" spans="1:15" x14ac:dyDescent="0.25">
      <c r="A182" t="s">
        <v>1958</v>
      </c>
      <c r="B182" t="s">
        <v>1959</v>
      </c>
      <c r="C182" t="s">
        <v>291</v>
      </c>
      <c r="D182" t="s">
        <v>1960</v>
      </c>
      <c r="E182">
        <v>0</v>
      </c>
      <c r="F182">
        <v>111748.54</v>
      </c>
      <c r="G182" s="229">
        <v>111748.54</v>
      </c>
      <c r="H182" s="45">
        <v>111748.54</v>
      </c>
      <c r="I182">
        <v>43629.17</v>
      </c>
      <c r="J182">
        <v>20450</v>
      </c>
      <c r="K182" s="229">
        <v>20450</v>
      </c>
      <c r="L182" s="45">
        <v>64079.17</v>
      </c>
      <c r="M182" s="229" t="s">
        <v>3098</v>
      </c>
      <c r="N182" s="229" t="s">
        <v>3098</v>
      </c>
      <c r="O182" s="45">
        <v>13055</v>
      </c>
    </row>
    <row r="183" spans="1:15" x14ac:dyDescent="0.25">
      <c r="A183" t="s">
        <v>1961</v>
      </c>
      <c r="B183" t="s">
        <v>1962</v>
      </c>
      <c r="C183" t="s">
        <v>292</v>
      </c>
      <c r="D183" t="s">
        <v>1963</v>
      </c>
      <c r="E183">
        <v>1306956</v>
      </c>
      <c r="F183">
        <v>861906</v>
      </c>
      <c r="G183" s="229">
        <v>861906</v>
      </c>
      <c r="H183" s="45">
        <v>2168862</v>
      </c>
      <c r="I183">
        <v>72309.88</v>
      </c>
      <c r="J183">
        <v>671627.26</v>
      </c>
      <c r="K183" s="229">
        <v>671627.26</v>
      </c>
      <c r="L183" s="45">
        <v>743937.14</v>
      </c>
      <c r="M183" s="229" t="s">
        <v>3098</v>
      </c>
      <c r="N183" s="229" t="s">
        <v>3098</v>
      </c>
      <c r="O183" s="45">
        <v>96103</v>
      </c>
    </row>
    <row r="184" spans="1:15" x14ac:dyDescent="0.25">
      <c r="A184" t="s">
        <v>1964</v>
      </c>
      <c r="B184" t="s">
        <v>1965</v>
      </c>
      <c r="C184" t="s">
        <v>293</v>
      </c>
      <c r="D184" t="s">
        <v>1966</v>
      </c>
      <c r="E184">
        <v>0</v>
      </c>
      <c r="F184">
        <v>4931042.6500000004</v>
      </c>
      <c r="G184" s="229">
        <v>4931042.6500000004</v>
      </c>
      <c r="H184" s="45">
        <v>4931042.6500000004</v>
      </c>
      <c r="I184">
        <v>0</v>
      </c>
      <c r="J184">
        <v>2361378.12</v>
      </c>
      <c r="K184" s="229">
        <v>2361378.12</v>
      </c>
      <c r="L184" s="45">
        <v>2361378.12</v>
      </c>
      <c r="M184" s="229" t="s">
        <v>3098</v>
      </c>
      <c r="N184" s="229" t="s">
        <v>3098</v>
      </c>
      <c r="O184" s="45">
        <v>64075</v>
      </c>
    </row>
    <row r="185" spans="1:15" x14ac:dyDescent="0.25">
      <c r="A185" t="s">
        <v>1967</v>
      </c>
      <c r="B185" t="s">
        <v>1968</v>
      </c>
      <c r="C185" t="s">
        <v>294</v>
      </c>
      <c r="D185" t="s">
        <v>1969</v>
      </c>
      <c r="E185">
        <v>12095</v>
      </c>
      <c r="F185">
        <v>0</v>
      </c>
      <c r="G185" s="229">
        <v>0</v>
      </c>
      <c r="H185" s="45">
        <v>12095</v>
      </c>
      <c r="I185">
        <v>3234</v>
      </c>
      <c r="J185">
        <v>0</v>
      </c>
      <c r="K185" s="229">
        <v>0</v>
      </c>
      <c r="L185" s="45">
        <v>3234</v>
      </c>
      <c r="M185" s="229" t="s">
        <v>3098</v>
      </c>
      <c r="N185" s="229" t="s">
        <v>3098</v>
      </c>
      <c r="O185" s="45">
        <v>97122</v>
      </c>
    </row>
    <row r="186" spans="1:15" x14ac:dyDescent="0.25">
      <c r="A186" t="s">
        <v>1970</v>
      </c>
      <c r="B186" t="s">
        <v>1971</v>
      </c>
      <c r="C186" t="s">
        <v>295</v>
      </c>
      <c r="D186" t="s">
        <v>1972</v>
      </c>
      <c r="E186">
        <v>0</v>
      </c>
      <c r="F186">
        <v>187256</v>
      </c>
      <c r="G186" s="229">
        <v>187256</v>
      </c>
      <c r="H186" s="45">
        <v>187256</v>
      </c>
      <c r="I186">
        <v>0</v>
      </c>
      <c r="J186">
        <v>46814</v>
      </c>
      <c r="K186" s="229">
        <v>46814</v>
      </c>
      <c r="L186" s="45">
        <v>46814</v>
      </c>
      <c r="M186" s="229" t="s">
        <v>3098</v>
      </c>
      <c r="N186" s="229" t="s">
        <v>3098</v>
      </c>
      <c r="O186" s="45">
        <v>89088</v>
      </c>
    </row>
    <row r="187" spans="1:15" x14ac:dyDescent="0.25">
      <c r="A187" t="s">
        <v>1973</v>
      </c>
      <c r="B187" t="s">
        <v>1974</v>
      </c>
      <c r="C187" t="s">
        <v>296</v>
      </c>
      <c r="D187" t="s">
        <v>1975</v>
      </c>
      <c r="E187">
        <v>569633</v>
      </c>
      <c r="F187">
        <v>6679.8</v>
      </c>
      <c r="G187" s="229">
        <v>6679.8</v>
      </c>
      <c r="H187" s="45">
        <v>576312.80000000005</v>
      </c>
      <c r="I187">
        <v>0</v>
      </c>
      <c r="J187">
        <v>144078.20000000001</v>
      </c>
      <c r="K187" s="229">
        <v>144078.20000000001</v>
      </c>
      <c r="L187" s="45">
        <v>144078.20000000001</v>
      </c>
      <c r="M187" s="229" t="s">
        <v>3098</v>
      </c>
      <c r="N187" s="229" t="s">
        <v>3098</v>
      </c>
      <c r="O187" s="45">
        <v>10092</v>
      </c>
    </row>
    <row r="188" spans="1:15" x14ac:dyDescent="0.25">
      <c r="A188" t="s">
        <v>1976</v>
      </c>
      <c r="B188" t="s">
        <v>1977</v>
      </c>
      <c r="C188" t="s">
        <v>297</v>
      </c>
      <c r="D188" t="s">
        <v>1978</v>
      </c>
      <c r="E188">
        <v>63577</v>
      </c>
      <c r="F188">
        <v>1802885.8</v>
      </c>
      <c r="G188" s="229">
        <v>1802885.8</v>
      </c>
      <c r="H188" s="45">
        <v>1866462.8</v>
      </c>
      <c r="I188">
        <v>21739</v>
      </c>
      <c r="J188">
        <v>368796.14</v>
      </c>
      <c r="K188" s="229">
        <v>368796.14</v>
      </c>
      <c r="L188" s="45">
        <v>390535.14</v>
      </c>
      <c r="M188" s="229" t="s">
        <v>3098</v>
      </c>
      <c r="N188" s="229" t="s">
        <v>3098</v>
      </c>
      <c r="O188" s="45">
        <v>19149</v>
      </c>
    </row>
    <row r="189" spans="1:15" x14ac:dyDescent="0.25">
      <c r="A189" t="s">
        <v>1979</v>
      </c>
      <c r="B189" t="s">
        <v>1980</v>
      </c>
      <c r="C189" t="s">
        <v>298</v>
      </c>
      <c r="D189" t="s">
        <v>1981</v>
      </c>
      <c r="E189">
        <v>604747.38</v>
      </c>
      <c r="F189">
        <v>1903393.93</v>
      </c>
      <c r="G189" s="229">
        <v>1903393.93</v>
      </c>
      <c r="H189" s="45">
        <v>2508141.31</v>
      </c>
      <c r="I189">
        <v>324258.01</v>
      </c>
      <c r="J189">
        <v>405787.43</v>
      </c>
      <c r="K189" s="229">
        <v>405787.43</v>
      </c>
      <c r="L189" s="45">
        <v>730045.43999999994</v>
      </c>
      <c r="M189" s="229" t="s">
        <v>3098</v>
      </c>
      <c r="N189" s="229" t="s">
        <v>3098</v>
      </c>
      <c r="O189" s="45">
        <v>114113</v>
      </c>
    </row>
    <row r="190" spans="1:15" x14ac:dyDescent="0.25">
      <c r="A190" t="s">
        <v>1982</v>
      </c>
      <c r="B190" t="s">
        <v>1983</v>
      </c>
      <c r="C190" t="s">
        <v>299</v>
      </c>
      <c r="D190" t="s">
        <v>1984</v>
      </c>
      <c r="E190">
        <v>90882.04</v>
      </c>
      <c r="F190">
        <v>602292.09</v>
      </c>
      <c r="G190" s="229">
        <v>602292.09</v>
      </c>
      <c r="H190" s="45">
        <v>693174.13</v>
      </c>
      <c r="I190">
        <v>191660.82</v>
      </c>
      <c r="J190">
        <v>84418.48</v>
      </c>
      <c r="K190" s="229">
        <v>84418.48</v>
      </c>
      <c r="L190" s="45">
        <v>276079.3</v>
      </c>
      <c r="M190" s="229" t="s">
        <v>3098</v>
      </c>
      <c r="N190" s="229" t="s">
        <v>3098</v>
      </c>
      <c r="O190" s="45">
        <v>115925</v>
      </c>
    </row>
    <row r="191" spans="1:15" x14ac:dyDescent="0.25">
      <c r="A191" t="s">
        <v>1985</v>
      </c>
      <c r="B191" t="s">
        <v>1986</v>
      </c>
      <c r="C191" t="s">
        <v>300</v>
      </c>
      <c r="D191" t="s">
        <v>1987</v>
      </c>
      <c r="E191">
        <v>764805</v>
      </c>
      <c r="F191">
        <v>808144.28</v>
      </c>
      <c r="G191" s="229">
        <v>808144.28</v>
      </c>
      <c r="H191" s="45">
        <v>1572949.28</v>
      </c>
      <c r="I191">
        <v>0</v>
      </c>
      <c r="J191">
        <v>718259.28999999992</v>
      </c>
      <c r="K191" s="229">
        <v>718259.28999999992</v>
      </c>
      <c r="L191" s="45">
        <v>718259.28999999992</v>
      </c>
      <c r="M191" s="229" t="s">
        <v>3098</v>
      </c>
      <c r="N191" s="229" t="s">
        <v>3098</v>
      </c>
      <c r="O191" s="45">
        <v>78002</v>
      </c>
    </row>
    <row r="192" spans="1:15" x14ac:dyDescent="0.25">
      <c r="A192" t="s">
        <v>1988</v>
      </c>
      <c r="B192" t="s">
        <v>1989</v>
      </c>
      <c r="C192" t="s">
        <v>301</v>
      </c>
      <c r="D192" t="s">
        <v>1990</v>
      </c>
      <c r="E192">
        <v>39948892.799999997</v>
      </c>
      <c r="F192">
        <v>0</v>
      </c>
      <c r="G192" s="229">
        <v>0</v>
      </c>
      <c r="H192" s="45">
        <v>39948892.799999997</v>
      </c>
      <c r="I192">
        <v>1863141.97</v>
      </c>
      <c r="J192">
        <v>3166485.38</v>
      </c>
      <c r="K192" s="229">
        <v>3166485.38</v>
      </c>
      <c r="L192" s="45">
        <v>5029627.3499999996</v>
      </c>
      <c r="M192" s="229" t="s">
        <v>3098</v>
      </c>
      <c r="N192" s="229" t="s">
        <v>3098</v>
      </c>
      <c r="O192" s="45">
        <v>96088</v>
      </c>
    </row>
    <row r="193" spans="1:15" x14ac:dyDescent="0.25">
      <c r="A193" t="s">
        <v>1991</v>
      </c>
      <c r="B193" t="s">
        <v>1992</v>
      </c>
      <c r="C193" t="s">
        <v>302</v>
      </c>
      <c r="D193" t="s">
        <v>1993</v>
      </c>
      <c r="E193">
        <v>587333.1</v>
      </c>
      <c r="F193">
        <v>975012.6</v>
      </c>
      <c r="G193" s="229">
        <v>975012.6</v>
      </c>
      <c r="H193" s="45">
        <v>1562345.7</v>
      </c>
      <c r="I193">
        <v>28800</v>
      </c>
      <c r="J193">
        <v>0</v>
      </c>
      <c r="K193" s="229">
        <v>0</v>
      </c>
      <c r="L193" s="45">
        <v>28800</v>
      </c>
      <c r="M193" s="229" t="s">
        <v>3098</v>
      </c>
      <c r="N193" s="229" t="s">
        <v>3098</v>
      </c>
      <c r="O193" s="45">
        <v>42111</v>
      </c>
    </row>
    <row r="194" spans="1:15" x14ac:dyDescent="0.25">
      <c r="A194" t="s">
        <v>1994</v>
      </c>
      <c r="B194" t="s">
        <v>1995</v>
      </c>
      <c r="C194" t="s">
        <v>303</v>
      </c>
      <c r="D194" t="s">
        <v>1996</v>
      </c>
      <c r="E194">
        <v>232488.88</v>
      </c>
      <c r="F194">
        <v>1251500.7</v>
      </c>
      <c r="G194" s="229">
        <v>1251500.7</v>
      </c>
      <c r="H194" s="45">
        <v>1483989.58</v>
      </c>
      <c r="I194">
        <v>0</v>
      </c>
      <c r="J194">
        <v>382220.4</v>
      </c>
      <c r="K194" s="229">
        <v>382220.4</v>
      </c>
      <c r="L194" s="45">
        <v>382220.4</v>
      </c>
      <c r="M194" s="229" t="s">
        <v>3098</v>
      </c>
      <c r="N194" s="229" t="s">
        <v>3098</v>
      </c>
      <c r="O194" s="45">
        <v>43004</v>
      </c>
    </row>
    <row r="195" spans="1:15" x14ac:dyDescent="0.25">
      <c r="A195" t="s">
        <v>1997</v>
      </c>
      <c r="B195" t="s">
        <v>1998</v>
      </c>
      <c r="C195" t="s">
        <v>304</v>
      </c>
      <c r="D195" t="s">
        <v>1999</v>
      </c>
      <c r="E195">
        <v>13929810.859999999</v>
      </c>
      <c r="F195">
        <v>2062577.59</v>
      </c>
      <c r="G195" s="229">
        <v>2062577.59</v>
      </c>
      <c r="H195" s="45">
        <v>15992388.449999999</v>
      </c>
      <c r="I195">
        <v>1573095.92</v>
      </c>
      <c r="J195">
        <v>1806075.21</v>
      </c>
      <c r="K195" s="229">
        <v>1806075.21</v>
      </c>
      <c r="L195" s="45">
        <v>3379171.13</v>
      </c>
      <c r="M195" s="229" t="s">
        <v>3098</v>
      </c>
      <c r="N195" s="229" t="s">
        <v>3098</v>
      </c>
      <c r="O195" s="45">
        <v>48072</v>
      </c>
    </row>
    <row r="196" spans="1:15" x14ac:dyDescent="0.25">
      <c r="A196" t="s">
        <v>2000</v>
      </c>
      <c r="B196" t="s">
        <v>2001</v>
      </c>
      <c r="C196" t="s">
        <v>305</v>
      </c>
      <c r="D196" t="s">
        <v>2002</v>
      </c>
      <c r="E196">
        <v>1157796.2</v>
      </c>
      <c r="F196">
        <v>0</v>
      </c>
      <c r="G196" s="229">
        <v>0</v>
      </c>
      <c r="H196" s="45">
        <v>1157796.2</v>
      </c>
      <c r="I196">
        <v>0</v>
      </c>
      <c r="J196">
        <v>563405.16</v>
      </c>
      <c r="K196" s="229">
        <v>563405.16</v>
      </c>
      <c r="L196" s="45">
        <v>563405.16</v>
      </c>
      <c r="M196" s="229" t="s">
        <v>3098</v>
      </c>
      <c r="N196" s="229" t="s">
        <v>3098</v>
      </c>
      <c r="O196" s="45">
        <v>43001</v>
      </c>
    </row>
    <row r="197" spans="1:15" x14ac:dyDescent="0.25">
      <c r="A197" t="s">
        <v>2003</v>
      </c>
      <c r="B197" t="s">
        <v>2004</v>
      </c>
      <c r="C197" t="s">
        <v>306</v>
      </c>
      <c r="D197" t="s">
        <v>2005</v>
      </c>
      <c r="E197">
        <v>367756.79999999999</v>
      </c>
      <c r="F197">
        <v>0</v>
      </c>
      <c r="G197" s="229">
        <v>0</v>
      </c>
      <c r="H197" s="45">
        <v>367756.79999999999</v>
      </c>
      <c r="I197">
        <v>0</v>
      </c>
      <c r="J197">
        <v>91939.200000000012</v>
      </c>
      <c r="K197" s="229">
        <v>91939.200000000012</v>
      </c>
      <c r="L197" s="45">
        <v>91939.200000000012</v>
      </c>
      <c r="M197" s="229" t="s">
        <v>3098</v>
      </c>
      <c r="N197" s="229" t="s">
        <v>3098</v>
      </c>
      <c r="O197" s="45">
        <v>88075</v>
      </c>
    </row>
    <row r="198" spans="1:15" x14ac:dyDescent="0.25">
      <c r="A198" t="s">
        <v>2006</v>
      </c>
      <c r="B198" t="s">
        <v>2007</v>
      </c>
      <c r="C198" t="s">
        <v>307</v>
      </c>
      <c r="D198" t="s">
        <v>2008</v>
      </c>
      <c r="E198">
        <v>0</v>
      </c>
      <c r="F198">
        <v>297477.59999999998</v>
      </c>
      <c r="G198" s="229">
        <v>297477.59999999998</v>
      </c>
      <c r="H198" s="45">
        <v>297477.59999999998</v>
      </c>
      <c r="I198">
        <v>0</v>
      </c>
      <c r="J198">
        <v>13362.6</v>
      </c>
      <c r="K198" s="229">
        <v>13362.6</v>
      </c>
      <c r="L198" s="45">
        <v>13362.6</v>
      </c>
      <c r="M198" s="229" t="s">
        <v>3098</v>
      </c>
      <c r="N198" s="229" t="s">
        <v>3098</v>
      </c>
      <c r="O198" s="45">
        <v>68071</v>
      </c>
    </row>
    <row r="199" spans="1:15" x14ac:dyDescent="0.25">
      <c r="A199" t="s">
        <v>2009</v>
      </c>
      <c r="B199" t="s">
        <v>2010</v>
      </c>
      <c r="C199" t="s">
        <v>308</v>
      </c>
      <c r="D199" t="s">
        <v>2011</v>
      </c>
      <c r="E199">
        <v>88027.46</v>
      </c>
      <c r="F199">
        <v>2195578.6</v>
      </c>
      <c r="G199" s="229">
        <v>2195578.6</v>
      </c>
      <c r="H199" s="45">
        <v>2283606.06</v>
      </c>
      <c r="I199">
        <v>17528.400000000001</v>
      </c>
      <c r="J199">
        <v>293025.59999999998</v>
      </c>
      <c r="K199" s="229">
        <v>293025.59999999998</v>
      </c>
      <c r="L199" s="45">
        <v>310554</v>
      </c>
      <c r="M199" s="229" t="s">
        <v>3098</v>
      </c>
      <c r="N199" s="229" t="s">
        <v>3098</v>
      </c>
      <c r="O199" s="45">
        <v>50003</v>
      </c>
    </row>
    <row r="200" spans="1:15" x14ac:dyDescent="0.25">
      <c r="A200" t="s">
        <v>2012</v>
      </c>
      <c r="B200" t="s">
        <v>2013</v>
      </c>
      <c r="C200" t="s">
        <v>309</v>
      </c>
      <c r="D200" t="s">
        <v>2014</v>
      </c>
      <c r="E200">
        <v>552813.24</v>
      </c>
      <c r="F200">
        <v>1811288.26</v>
      </c>
      <c r="G200" s="229">
        <v>1811288.26</v>
      </c>
      <c r="H200" s="45">
        <v>2364101.5</v>
      </c>
      <c r="I200">
        <v>68500</v>
      </c>
      <c r="J200">
        <v>555509.38</v>
      </c>
      <c r="K200" s="229">
        <v>555509.38</v>
      </c>
      <c r="L200" s="45">
        <v>624009.38</v>
      </c>
      <c r="M200" s="229" t="s">
        <v>3098</v>
      </c>
      <c r="N200" s="229" t="s">
        <v>3098</v>
      </c>
      <c r="O200" s="45">
        <v>48904</v>
      </c>
    </row>
    <row r="201" spans="1:15" x14ac:dyDescent="0.25">
      <c r="A201" t="s">
        <v>2015</v>
      </c>
      <c r="B201" t="s">
        <v>2016</v>
      </c>
      <c r="C201" t="s">
        <v>310</v>
      </c>
      <c r="D201" t="s">
        <v>2017</v>
      </c>
      <c r="E201">
        <v>552912.86</v>
      </c>
      <c r="F201">
        <v>892622.47</v>
      </c>
      <c r="G201" s="229">
        <v>892622.47</v>
      </c>
      <c r="H201" s="45">
        <v>1445535.33</v>
      </c>
      <c r="I201">
        <v>156328.71</v>
      </c>
      <c r="J201">
        <v>206520.95999999999</v>
      </c>
      <c r="K201" s="229">
        <v>206520.95999999999</v>
      </c>
      <c r="L201" s="45">
        <v>362849.67</v>
      </c>
      <c r="M201" s="229" t="s">
        <v>3098</v>
      </c>
      <c r="N201" s="229" t="s">
        <v>3098</v>
      </c>
      <c r="O201" s="45">
        <v>35094</v>
      </c>
    </row>
    <row r="202" spans="1:15" x14ac:dyDescent="0.25">
      <c r="A202" t="s">
        <v>2018</v>
      </c>
      <c r="B202" t="s">
        <v>2019</v>
      </c>
      <c r="C202" t="s">
        <v>311</v>
      </c>
      <c r="D202" t="s">
        <v>2020</v>
      </c>
      <c r="E202">
        <v>64175.46</v>
      </c>
      <c r="F202">
        <v>536484.87</v>
      </c>
      <c r="G202" s="229">
        <v>536484.87</v>
      </c>
      <c r="H202" s="45">
        <v>600660.32999999996</v>
      </c>
      <c r="I202">
        <v>115446.96</v>
      </c>
      <c r="J202">
        <v>39499</v>
      </c>
      <c r="K202" s="229">
        <v>39499</v>
      </c>
      <c r="L202" s="45">
        <v>154945.96000000002</v>
      </c>
      <c r="M202" s="229" t="s">
        <v>3098</v>
      </c>
      <c r="N202" s="229" t="s">
        <v>3098</v>
      </c>
      <c r="O202" s="45">
        <v>51152</v>
      </c>
    </row>
    <row r="203" spans="1:15" x14ac:dyDescent="0.25">
      <c r="A203" t="s">
        <v>2021</v>
      </c>
      <c r="B203" t="s">
        <v>2022</v>
      </c>
      <c r="C203" t="s">
        <v>312</v>
      </c>
      <c r="D203" t="s">
        <v>2023</v>
      </c>
      <c r="E203">
        <v>136058.54</v>
      </c>
      <c r="F203">
        <v>0</v>
      </c>
      <c r="G203" s="229">
        <v>0</v>
      </c>
      <c r="H203" s="45">
        <v>136058.54</v>
      </c>
      <c r="I203">
        <v>0</v>
      </c>
      <c r="J203">
        <v>34926.46</v>
      </c>
      <c r="K203" s="229">
        <v>34926.46</v>
      </c>
      <c r="L203" s="45">
        <v>34926.46</v>
      </c>
      <c r="M203" s="229" t="s">
        <v>3098</v>
      </c>
      <c r="N203" s="229" t="s">
        <v>3098</v>
      </c>
      <c r="O203" s="45">
        <v>69107</v>
      </c>
    </row>
    <row r="204" spans="1:15" x14ac:dyDescent="0.25">
      <c r="A204" t="s">
        <v>2024</v>
      </c>
      <c r="B204" t="s">
        <v>2025</v>
      </c>
      <c r="C204" t="s">
        <v>313</v>
      </c>
      <c r="D204" t="s">
        <v>2026</v>
      </c>
      <c r="E204">
        <v>88111.25</v>
      </c>
      <c r="F204">
        <v>1778034.08</v>
      </c>
      <c r="G204" s="229">
        <v>1778034.08</v>
      </c>
      <c r="H204" s="45">
        <v>1866145.33</v>
      </c>
      <c r="I204">
        <v>476515.12</v>
      </c>
      <c r="J204">
        <v>168236.79999999999</v>
      </c>
      <c r="K204" s="229">
        <v>168236.79999999999</v>
      </c>
      <c r="L204" s="45">
        <v>644751.91999999993</v>
      </c>
      <c r="M204" s="229" t="s">
        <v>3098</v>
      </c>
      <c r="N204" s="229" t="s">
        <v>3098</v>
      </c>
      <c r="O204" s="45">
        <v>106005</v>
      </c>
    </row>
    <row r="205" spans="1:15" x14ac:dyDescent="0.25">
      <c r="A205" t="s">
        <v>2027</v>
      </c>
      <c r="B205" t="s">
        <v>2028</v>
      </c>
      <c r="C205" t="s">
        <v>314</v>
      </c>
      <c r="D205" t="s">
        <v>2029</v>
      </c>
      <c r="E205">
        <v>0</v>
      </c>
      <c r="F205">
        <v>277318.78000000003</v>
      </c>
      <c r="G205" s="229">
        <v>277318.78000000003</v>
      </c>
      <c r="H205" s="45">
        <v>277318.78000000003</v>
      </c>
      <c r="I205">
        <v>0</v>
      </c>
      <c r="J205">
        <v>48819.040000000001</v>
      </c>
      <c r="K205" s="229">
        <v>48819.040000000001</v>
      </c>
      <c r="L205" s="45">
        <v>48819.040000000001</v>
      </c>
      <c r="M205" s="229" t="s">
        <v>3098</v>
      </c>
      <c r="N205" s="229" t="s">
        <v>3098</v>
      </c>
      <c r="O205" s="45">
        <v>48925</v>
      </c>
    </row>
    <row r="206" spans="1:15" x14ac:dyDescent="0.25">
      <c r="A206" t="s">
        <v>2030</v>
      </c>
      <c r="B206" t="s">
        <v>2031</v>
      </c>
      <c r="C206" t="s">
        <v>315</v>
      </c>
      <c r="D206" t="s">
        <v>2032</v>
      </c>
      <c r="E206">
        <v>2476059.69</v>
      </c>
      <c r="F206">
        <v>0</v>
      </c>
      <c r="G206" s="229">
        <v>0</v>
      </c>
      <c r="H206" s="45">
        <v>2476059.69</v>
      </c>
      <c r="I206">
        <v>441528.53</v>
      </c>
      <c r="J206">
        <v>191645.03</v>
      </c>
      <c r="K206" s="229">
        <v>191645.03</v>
      </c>
      <c r="L206" s="45">
        <v>633173.56000000006</v>
      </c>
      <c r="M206" s="229" t="s">
        <v>3098</v>
      </c>
      <c r="N206" s="229" t="s">
        <v>3098</v>
      </c>
      <c r="O206" s="45">
        <v>107152</v>
      </c>
    </row>
    <row r="207" spans="1:15" x14ac:dyDescent="0.25">
      <c r="A207" t="s">
        <v>2033</v>
      </c>
      <c r="B207" t="s">
        <v>2034</v>
      </c>
      <c r="C207" t="s">
        <v>316</v>
      </c>
      <c r="D207" t="s">
        <v>2035</v>
      </c>
      <c r="E207">
        <v>38086.5</v>
      </c>
      <c r="F207">
        <v>683288.73</v>
      </c>
      <c r="G207" s="229">
        <v>683288.73</v>
      </c>
      <c r="H207" s="45">
        <v>721375.23</v>
      </c>
      <c r="I207">
        <v>126054.63</v>
      </c>
      <c r="J207">
        <v>72385.569999999992</v>
      </c>
      <c r="K207" s="229">
        <v>72385.569999999992</v>
      </c>
      <c r="L207" s="45">
        <v>198440.2</v>
      </c>
      <c r="M207" s="229" t="s">
        <v>3098</v>
      </c>
      <c r="N207" s="229" t="s">
        <v>3098</v>
      </c>
      <c r="O207" s="45">
        <v>46128</v>
      </c>
    </row>
    <row r="208" spans="1:15" x14ac:dyDescent="0.25">
      <c r="A208" t="s">
        <v>2036</v>
      </c>
      <c r="B208" t="s">
        <v>2037</v>
      </c>
      <c r="C208" t="s">
        <v>317</v>
      </c>
      <c r="D208" t="s">
        <v>2038</v>
      </c>
      <c r="E208">
        <v>0</v>
      </c>
      <c r="F208">
        <v>14071.54</v>
      </c>
      <c r="G208" s="229">
        <v>14071.54</v>
      </c>
      <c r="H208" s="45">
        <v>14071.54</v>
      </c>
      <c r="I208">
        <v>0</v>
      </c>
      <c r="J208">
        <v>38082</v>
      </c>
      <c r="K208" s="229">
        <v>38082</v>
      </c>
      <c r="L208" s="45">
        <v>38082</v>
      </c>
      <c r="M208" s="229" t="s">
        <v>3098</v>
      </c>
      <c r="N208" s="229" t="s">
        <v>3098</v>
      </c>
      <c r="O208" s="45">
        <v>7126</v>
      </c>
    </row>
    <row r="209" spans="1:15" x14ac:dyDescent="0.25">
      <c r="A209" t="s">
        <v>2039</v>
      </c>
      <c r="B209" t="s">
        <v>2040</v>
      </c>
      <c r="C209" t="s">
        <v>318</v>
      </c>
      <c r="D209" t="s">
        <v>2041</v>
      </c>
      <c r="E209">
        <v>0</v>
      </c>
      <c r="F209">
        <v>11493.59</v>
      </c>
      <c r="G209" s="229">
        <v>11493.59</v>
      </c>
      <c r="H209" s="45">
        <v>11493.59</v>
      </c>
      <c r="I209">
        <v>0</v>
      </c>
      <c r="J209">
        <v>369068.2</v>
      </c>
      <c r="K209" s="229">
        <v>369068.2</v>
      </c>
      <c r="L209" s="45">
        <v>369068.2</v>
      </c>
      <c r="M209" s="229" t="s">
        <v>3098</v>
      </c>
      <c r="N209" s="229" t="s">
        <v>3098</v>
      </c>
      <c r="O209" s="45">
        <v>84004</v>
      </c>
    </row>
    <row r="210" spans="1:15" x14ac:dyDescent="0.25">
      <c r="A210" t="s">
        <v>2042</v>
      </c>
      <c r="B210" t="s">
        <v>2043</v>
      </c>
      <c r="C210" t="s">
        <v>319</v>
      </c>
      <c r="D210" t="s">
        <v>2044</v>
      </c>
      <c r="E210">
        <v>194765.94</v>
      </c>
      <c r="F210">
        <v>10115.66</v>
      </c>
      <c r="G210" s="229">
        <v>10115.66</v>
      </c>
      <c r="H210" s="45">
        <v>204881.6</v>
      </c>
      <c r="I210">
        <v>1295</v>
      </c>
      <c r="J210">
        <v>49923.35</v>
      </c>
      <c r="K210" s="229">
        <v>49923.35</v>
      </c>
      <c r="L210" s="45">
        <v>51218.35</v>
      </c>
      <c r="M210" s="229" t="s">
        <v>3098</v>
      </c>
      <c r="N210" s="229" t="s">
        <v>3098</v>
      </c>
      <c r="O210" s="45">
        <v>7125</v>
      </c>
    </row>
    <row r="211" spans="1:15" x14ac:dyDescent="0.25">
      <c r="A211" t="s">
        <v>2045</v>
      </c>
      <c r="B211" t="s">
        <v>2046</v>
      </c>
      <c r="C211" t="s">
        <v>320</v>
      </c>
      <c r="D211" t="s">
        <v>2047</v>
      </c>
      <c r="E211">
        <v>282020.28999999998</v>
      </c>
      <c r="F211">
        <v>99222.81</v>
      </c>
      <c r="G211" s="229">
        <v>99222.81</v>
      </c>
      <c r="H211" s="45">
        <v>381243.1</v>
      </c>
      <c r="I211">
        <v>369383.89</v>
      </c>
      <c r="J211">
        <v>280069.01</v>
      </c>
      <c r="K211" s="229">
        <v>280069.01</v>
      </c>
      <c r="L211" s="45">
        <v>649452.9</v>
      </c>
      <c r="M211" s="229" t="s">
        <v>3098</v>
      </c>
      <c r="N211" s="229" t="s">
        <v>3098</v>
      </c>
      <c r="O211" s="45">
        <v>104041</v>
      </c>
    </row>
    <row r="212" spans="1:15" x14ac:dyDescent="0.25">
      <c r="A212" t="s">
        <v>2048</v>
      </c>
      <c r="B212" t="s">
        <v>2049</v>
      </c>
      <c r="C212" t="s">
        <v>321</v>
      </c>
      <c r="D212" t="s">
        <v>2050</v>
      </c>
      <c r="E212">
        <v>978001.69</v>
      </c>
      <c r="F212">
        <v>0</v>
      </c>
      <c r="G212" s="229">
        <v>0</v>
      </c>
      <c r="H212" s="45">
        <v>978001.69</v>
      </c>
      <c r="I212">
        <v>257749.31</v>
      </c>
      <c r="J212">
        <v>0</v>
      </c>
      <c r="K212" s="229">
        <v>0</v>
      </c>
      <c r="L212" s="45">
        <v>257749.31</v>
      </c>
      <c r="M212" s="229" t="s">
        <v>3098</v>
      </c>
      <c r="N212" s="229" t="s">
        <v>3098</v>
      </c>
      <c r="O212" s="45">
        <v>66107</v>
      </c>
    </row>
    <row r="213" spans="1:15" x14ac:dyDescent="0.25">
      <c r="A213" t="s">
        <v>2051</v>
      </c>
      <c r="B213" t="s">
        <v>2052</v>
      </c>
      <c r="C213" t="s">
        <v>322</v>
      </c>
      <c r="D213" t="s">
        <v>2053</v>
      </c>
      <c r="E213">
        <v>10343538.220000001</v>
      </c>
      <c r="F213">
        <v>8999529.0800000001</v>
      </c>
      <c r="G213" s="229">
        <v>8999529.0800000001</v>
      </c>
      <c r="H213" s="45">
        <v>19343067.300000001</v>
      </c>
      <c r="I213">
        <v>1746965.86</v>
      </c>
      <c r="J213">
        <v>1670536.26</v>
      </c>
      <c r="K213" s="229">
        <v>1670536.26</v>
      </c>
      <c r="L213" s="45">
        <v>3417502.12</v>
      </c>
      <c r="M213" s="229" t="s">
        <v>3098</v>
      </c>
      <c r="N213" s="229" t="s">
        <v>3098</v>
      </c>
      <c r="O213" s="45">
        <v>48077</v>
      </c>
    </row>
    <row r="214" spans="1:15" x14ac:dyDescent="0.25">
      <c r="A214" t="s">
        <v>2054</v>
      </c>
      <c r="B214" t="s">
        <v>2055</v>
      </c>
      <c r="C214" t="s">
        <v>323</v>
      </c>
      <c r="D214" t="s">
        <v>2056</v>
      </c>
      <c r="E214">
        <v>0</v>
      </c>
      <c r="F214">
        <v>456119.2</v>
      </c>
      <c r="G214" s="229">
        <v>456119.2</v>
      </c>
      <c r="H214" s="45">
        <v>456119.2</v>
      </c>
      <c r="I214">
        <v>90448.62</v>
      </c>
      <c r="J214">
        <v>137610.98000000001</v>
      </c>
      <c r="K214" s="229">
        <v>137610.98000000001</v>
      </c>
      <c r="L214" s="45">
        <v>228059.6</v>
      </c>
      <c r="M214" s="229" t="s">
        <v>3098</v>
      </c>
      <c r="N214" s="229" t="s">
        <v>3098</v>
      </c>
      <c r="O214" s="45">
        <v>47065</v>
      </c>
    </row>
    <row r="215" spans="1:15" x14ac:dyDescent="0.25">
      <c r="A215" t="s">
        <v>2057</v>
      </c>
      <c r="B215" t="s">
        <v>2058</v>
      </c>
      <c r="C215" t="s">
        <v>324</v>
      </c>
      <c r="D215" t="s">
        <v>2059</v>
      </c>
      <c r="E215">
        <v>0</v>
      </c>
      <c r="F215">
        <v>1969820.03</v>
      </c>
      <c r="G215" s="229">
        <v>1969820.03</v>
      </c>
      <c r="H215" s="45">
        <v>1969820.03</v>
      </c>
      <c r="I215">
        <v>0</v>
      </c>
      <c r="J215">
        <v>296594.76</v>
      </c>
      <c r="K215" s="229">
        <v>296594.76</v>
      </c>
      <c r="L215" s="45">
        <v>296594.76</v>
      </c>
      <c r="M215" s="229" t="s">
        <v>3098</v>
      </c>
      <c r="N215" s="229" t="s">
        <v>3098</v>
      </c>
      <c r="O215" s="45">
        <v>16090</v>
      </c>
    </row>
    <row r="216" spans="1:15" x14ac:dyDescent="0.25">
      <c r="A216" t="s">
        <v>2060</v>
      </c>
      <c r="B216" t="s">
        <v>2061</v>
      </c>
      <c r="C216" t="s">
        <v>325</v>
      </c>
      <c r="D216" t="s">
        <v>2062</v>
      </c>
      <c r="E216">
        <v>1538.74</v>
      </c>
      <c r="F216">
        <v>159733.79999999999</v>
      </c>
      <c r="G216" s="229">
        <v>159733.79999999999</v>
      </c>
      <c r="H216" s="45">
        <v>161272.53999999998</v>
      </c>
      <c r="I216">
        <v>43221.46</v>
      </c>
      <c r="J216">
        <v>0</v>
      </c>
      <c r="K216" s="229">
        <v>0</v>
      </c>
      <c r="L216" s="45">
        <v>43221.46</v>
      </c>
      <c r="M216" s="229" t="s">
        <v>3098</v>
      </c>
      <c r="N216" s="229" t="s">
        <v>3098</v>
      </c>
      <c r="O216" s="45">
        <v>68074</v>
      </c>
    </row>
    <row r="217" spans="1:15" x14ac:dyDescent="0.25">
      <c r="A217" t="s">
        <v>2063</v>
      </c>
      <c r="B217" t="s">
        <v>2064</v>
      </c>
      <c r="C217" t="s">
        <v>326</v>
      </c>
      <c r="D217" t="s">
        <v>2065</v>
      </c>
      <c r="E217">
        <v>490937.59</v>
      </c>
      <c r="F217">
        <v>27537.23</v>
      </c>
      <c r="G217" s="229">
        <v>27537.23</v>
      </c>
      <c r="H217" s="45">
        <v>518474.82</v>
      </c>
      <c r="I217">
        <v>0</v>
      </c>
      <c r="J217">
        <v>0</v>
      </c>
      <c r="K217" s="229">
        <v>0</v>
      </c>
      <c r="L217" s="45">
        <v>0</v>
      </c>
      <c r="M217" s="229" t="s">
        <v>3098</v>
      </c>
      <c r="N217" s="229" t="s">
        <v>3098</v>
      </c>
      <c r="O217" s="45">
        <v>49137</v>
      </c>
    </row>
    <row r="218" spans="1:15" x14ac:dyDescent="0.25">
      <c r="A218" t="s">
        <v>2066</v>
      </c>
      <c r="B218" t="s">
        <v>2067</v>
      </c>
      <c r="C218" t="s">
        <v>327</v>
      </c>
      <c r="D218" t="s">
        <v>2068</v>
      </c>
      <c r="E218">
        <v>51947</v>
      </c>
      <c r="F218">
        <v>0</v>
      </c>
      <c r="G218" s="229">
        <v>0</v>
      </c>
      <c r="H218" s="45">
        <v>51947</v>
      </c>
      <c r="I218">
        <v>39950</v>
      </c>
      <c r="J218">
        <v>0</v>
      </c>
      <c r="K218" s="229">
        <v>0</v>
      </c>
      <c r="L218" s="45">
        <v>39950</v>
      </c>
      <c r="M218" s="229" t="s">
        <v>3098</v>
      </c>
      <c r="N218" s="229" t="s">
        <v>3098</v>
      </c>
      <c r="O218" s="45">
        <v>74195</v>
      </c>
    </row>
    <row r="219" spans="1:15" x14ac:dyDescent="0.25">
      <c r="A219" t="s">
        <v>2069</v>
      </c>
      <c r="B219" t="s">
        <v>2070</v>
      </c>
      <c r="C219" t="s">
        <v>328</v>
      </c>
      <c r="D219" t="s">
        <v>2071</v>
      </c>
      <c r="E219">
        <v>5855204</v>
      </c>
      <c r="F219">
        <v>3103632</v>
      </c>
      <c r="G219" s="229">
        <v>3103632</v>
      </c>
      <c r="H219" s="45">
        <v>8958836</v>
      </c>
      <c r="I219">
        <v>823041.77</v>
      </c>
      <c r="J219">
        <v>1204941.48</v>
      </c>
      <c r="K219" s="229">
        <v>1204941.48</v>
      </c>
      <c r="L219" s="45">
        <v>2027983.25</v>
      </c>
      <c r="M219" s="229" t="s">
        <v>3098</v>
      </c>
      <c r="N219" s="229" t="s">
        <v>3098</v>
      </c>
      <c r="O219" s="45">
        <v>26006</v>
      </c>
    </row>
    <row r="220" spans="1:15" x14ac:dyDescent="0.25">
      <c r="A220" t="s">
        <v>2072</v>
      </c>
      <c r="B220" t="s">
        <v>2073</v>
      </c>
      <c r="C220" t="s">
        <v>329</v>
      </c>
      <c r="D220" t="s">
        <v>2074</v>
      </c>
      <c r="E220">
        <v>0</v>
      </c>
      <c r="F220">
        <v>80000</v>
      </c>
      <c r="G220" s="229">
        <v>80000</v>
      </c>
      <c r="H220" s="45">
        <v>80000</v>
      </c>
      <c r="I220">
        <v>0</v>
      </c>
      <c r="J220">
        <v>0</v>
      </c>
      <c r="K220" s="229">
        <v>0</v>
      </c>
      <c r="L220" s="45">
        <v>0</v>
      </c>
      <c r="M220" s="229" t="s">
        <v>3098</v>
      </c>
      <c r="N220" s="229" t="s">
        <v>3098</v>
      </c>
      <c r="O220" s="45">
        <v>50007</v>
      </c>
    </row>
    <row r="221" spans="1:15" x14ac:dyDescent="0.25">
      <c r="A221" t="s">
        <v>2075</v>
      </c>
      <c r="B221" t="s">
        <v>2076</v>
      </c>
      <c r="C221" t="s">
        <v>330</v>
      </c>
      <c r="D221" t="s">
        <v>2077</v>
      </c>
      <c r="E221">
        <v>4533039</v>
      </c>
      <c r="F221">
        <v>3912882.5</v>
      </c>
      <c r="G221" s="229">
        <v>3912882.5</v>
      </c>
      <c r="H221" s="45">
        <v>8445921.5</v>
      </c>
      <c r="I221">
        <v>0</v>
      </c>
      <c r="J221">
        <v>1692241.37</v>
      </c>
      <c r="K221" s="229">
        <v>1692241.37</v>
      </c>
      <c r="L221" s="45">
        <v>1692241.37</v>
      </c>
      <c r="M221" s="229" t="s">
        <v>3098</v>
      </c>
      <c r="N221" s="229" t="s">
        <v>3098</v>
      </c>
      <c r="O221" s="45">
        <v>96104</v>
      </c>
    </row>
    <row r="222" spans="1:15" x14ac:dyDescent="0.25">
      <c r="A222" t="s">
        <v>2078</v>
      </c>
      <c r="B222" t="s">
        <v>2079</v>
      </c>
      <c r="C222" t="s">
        <v>331</v>
      </c>
      <c r="D222" t="s">
        <v>2080</v>
      </c>
      <c r="E222">
        <v>289624.32000000001</v>
      </c>
      <c r="F222">
        <v>193726.94</v>
      </c>
      <c r="G222" s="229">
        <v>193726.94</v>
      </c>
      <c r="H222" s="45">
        <v>483351.26</v>
      </c>
      <c r="I222">
        <v>93976.78</v>
      </c>
      <c r="J222">
        <v>164648.95999999999</v>
      </c>
      <c r="K222" s="229">
        <v>164648.95999999999</v>
      </c>
      <c r="L222" s="45">
        <v>258625.74</v>
      </c>
      <c r="M222" s="229" t="s">
        <v>3098</v>
      </c>
      <c r="N222" s="229" t="s">
        <v>3098</v>
      </c>
      <c r="O222" s="45">
        <v>51154</v>
      </c>
    </row>
    <row r="223" spans="1:15" x14ac:dyDescent="0.25">
      <c r="A223" t="s">
        <v>2081</v>
      </c>
      <c r="B223" t="s">
        <v>2082</v>
      </c>
      <c r="C223" t="s">
        <v>332</v>
      </c>
      <c r="D223" t="s">
        <v>2083</v>
      </c>
      <c r="E223">
        <v>5027351.4800000004</v>
      </c>
      <c r="F223">
        <v>5004800.3499999996</v>
      </c>
      <c r="G223" s="229">
        <v>5004800.3499999996</v>
      </c>
      <c r="H223" s="45">
        <v>10032151.83</v>
      </c>
      <c r="I223">
        <v>1441157.88</v>
      </c>
      <c r="J223">
        <v>1608905.17</v>
      </c>
      <c r="K223" s="229">
        <v>1608905.17</v>
      </c>
      <c r="L223" s="45">
        <v>3050063.05</v>
      </c>
      <c r="M223" s="229" t="s">
        <v>3098</v>
      </c>
      <c r="N223" s="229" t="s">
        <v>3098</v>
      </c>
      <c r="O223" s="45">
        <v>49148</v>
      </c>
    </row>
    <row r="224" spans="1:15" x14ac:dyDescent="0.25">
      <c r="A224" t="s">
        <v>2084</v>
      </c>
      <c r="B224" t="s">
        <v>2085</v>
      </c>
      <c r="C224" t="s">
        <v>333</v>
      </c>
      <c r="D224" t="s">
        <v>2086</v>
      </c>
      <c r="E224">
        <v>0</v>
      </c>
      <c r="F224">
        <v>0</v>
      </c>
      <c r="G224" s="229">
        <v>0</v>
      </c>
      <c r="H224" s="45">
        <v>0</v>
      </c>
      <c r="I224">
        <v>137364.51999999999</v>
      </c>
      <c r="J224">
        <v>135557.70000000001</v>
      </c>
      <c r="K224" s="229">
        <v>135557.70000000001</v>
      </c>
      <c r="L224" s="45">
        <v>272922.21999999997</v>
      </c>
      <c r="M224" s="229" t="s">
        <v>3098</v>
      </c>
      <c r="N224" s="229" t="s">
        <v>3098</v>
      </c>
      <c r="O224" s="45">
        <v>46137</v>
      </c>
    </row>
    <row r="225" spans="1:15" x14ac:dyDescent="0.25">
      <c r="A225" t="s">
        <v>2087</v>
      </c>
      <c r="B225" t="s">
        <v>2088</v>
      </c>
      <c r="C225" t="s">
        <v>334</v>
      </c>
      <c r="D225" t="s">
        <v>2089</v>
      </c>
      <c r="E225">
        <v>1078403.99</v>
      </c>
      <c r="F225">
        <v>1141837.19</v>
      </c>
      <c r="G225" s="229">
        <v>1141837.19</v>
      </c>
      <c r="H225" s="45">
        <v>2220241.1799999997</v>
      </c>
      <c r="I225">
        <v>374754.01</v>
      </c>
      <c r="J225">
        <v>187575.81</v>
      </c>
      <c r="K225" s="229">
        <v>187575.81</v>
      </c>
      <c r="L225" s="45">
        <v>562329.82000000007</v>
      </c>
      <c r="M225" s="229" t="s">
        <v>3098</v>
      </c>
      <c r="N225" s="229" t="s">
        <v>3098</v>
      </c>
      <c r="O225" s="45">
        <v>115931</v>
      </c>
    </row>
    <row r="226" spans="1:15" x14ac:dyDescent="0.25">
      <c r="A226" t="s">
        <v>2090</v>
      </c>
      <c r="B226" t="s">
        <v>2091</v>
      </c>
      <c r="C226" t="s">
        <v>335</v>
      </c>
      <c r="D226" t="s">
        <v>2092</v>
      </c>
      <c r="E226">
        <v>0</v>
      </c>
      <c r="F226">
        <v>12441133.870000001</v>
      </c>
      <c r="G226" s="229">
        <v>12441133.870000001</v>
      </c>
      <c r="H226" s="45">
        <v>12441133.870000001</v>
      </c>
      <c r="I226">
        <v>0</v>
      </c>
      <c r="J226">
        <v>6934977.9199999999</v>
      </c>
      <c r="K226" s="229">
        <v>6934977.9199999999</v>
      </c>
      <c r="L226" s="45">
        <v>6934977.9199999999</v>
      </c>
      <c r="M226" s="229" t="s">
        <v>3098</v>
      </c>
      <c r="N226" s="229" t="s">
        <v>3098</v>
      </c>
      <c r="O226" s="45">
        <v>48078</v>
      </c>
    </row>
    <row r="227" spans="1:15" x14ac:dyDescent="0.25">
      <c r="A227" t="s">
        <v>2093</v>
      </c>
      <c r="B227" t="s">
        <v>2094</v>
      </c>
      <c r="C227" t="s">
        <v>336</v>
      </c>
      <c r="D227" t="s">
        <v>2095</v>
      </c>
      <c r="E227">
        <v>353040.5</v>
      </c>
      <c r="F227">
        <v>475994.4</v>
      </c>
      <c r="G227" s="229">
        <v>475994.4</v>
      </c>
      <c r="H227" s="45">
        <v>829034.9</v>
      </c>
      <c r="I227">
        <v>362859.26</v>
      </c>
      <c r="J227">
        <v>210247.42</v>
      </c>
      <c r="K227" s="229">
        <v>210247.42</v>
      </c>
      <c r="L227" s="45">
        <v>573106.68000000005</v>
      </c>
      <c r="M227" s="229" t="s">
        <v>3098</v>
      </c>
      <c r="N227" s="229" t="s">
        <v>3098</v>
      </c>
      <c r="O227" s="45">
        <v>48929</v>
      </c>
    </row>
    <row r="228" spans="1:15" x14ac:dyDescent="0.25">
      <c r="A228" t="s">
        <v>2096</v>
      </c>
      <c r="B228" t="s">
        <v>2097</v>
      </c>
      <c r="C228" t="s">
        <v>337</v>
      </c>
      <c r="D228" t="s">
        <v>2098</v>
      </c>
      <c r="E228">
        <v>28499</v>
      </c>
      <c r="F228">
        <v>1404660.82</v>
      </c>
      <c r="G228" s="229">
        <v>1404660.82</v>
      </c>
      <c r="H228" s="45">
        <v>1433159.82</v>
      </c>
      <c r="I228">
        <v>52820.68</v>
      </c>
      <c r="J228">
        <v>179573.34</v>
      </c>
      <c r="K228" s="229">
        <v>179573.34</v>
      </c>
      <c r="L228" s="45">
        <v>232394.02</v>
      </c>
      <c r="M228" s="229" t="s">
        <v>3098</v>
      </c>
      <c r="N228" s="229" t="s">
        <v>3098</v>
      </c>
      <c r="O228" s="45">
        <v>48912</v>
      </c>
    </row>
    <row r="229" spans="1:15" x14ac:dyDescent="0.25">
      <c r="A229" t="s">
        <v>2099</v>
      </c>
      <c r="B229" t="s">
        <v>2100</v>
      </c>
      <c r="C229" t="s">
        <v>338</v>
      </c>
      <c r="D229" t="s">
        <v>2101</v>
      </c>
      <c r="E229">
        <v>398618.29</v>
      </c>
      <c r="F229">
        <v>0</v>
      </c>
      <c r="G229" s="229">
        <v>0</v>
      </c>
      <c r="H229" s="45">
        <v>398618.29</v>
      </c>
      <c r="I229">
        <v>0</v>
      </c>
      <c r="J229">
        <v>133693.25</v>
      </c>
      <c r="K229" s="229">
        <v>133693.25</v>
      </c>
      <c r="L229" s="45">
        <v>133693.25</v>
      </c>
      <c r="M229" s="229" t="s">
        <v>3098</v>
      </c>
      <c r="N229" s="229" t="s">
        <v>3098</v>
      </c>
      <c r="O229" s="45">
        <v>24086</v>
      </c>
    </row>
    <row r="230" spans="1:15" x14ac:dyDescent="0.25">
      <c r="A230" t="s">
        <v>2102</v>
      </c>
      <c r="B230" t="s">
        <v>2103</v>
      </c>
      <c r="C230" t="s">
        <v>339</v>
      </c>
      <c r="D230" t="s">
        <v>2104</v>
      </c>
      <c r="E230">
        <v>38962.6</v>
      </c>
      <c r="F230">
        <v>103390.2</v>
      </c>
      <c r="G230" s="229">
        <v>103390.2</v>
      </c>
      <c r="H230" s="45">
        <v>142352.79999999999</v>
      </c>
      <c r="I230">
        <v>60758.31</v>
      </c>
      <c r="J230">
        <v>27886.47</v>
      </c>
      <c r="K230" s="229">
        <v>27886.47</v>
      </c>
      <c r="L230" s="45">
        <v>88644.78</v>
      </c>
      <c r="M230" s="229" t="s">
        <v>3098</v>
      </c>
      <c r="N230" s="229" t="s">
        <v>3098</v>
      </c>
      <c r="O230" s="45">
        <v>100064</v>
      </c>
    </row>
    <row r="231" spans="1:15" x14ac:dyDescent="0.25">
      <c r="A231" t="s">
        <v>2105</v>
      </c>
      <c r="B231" t="s">
        <v>2106</v>
      </c>
      <c r="C231" t="s">
        <v>340</v>
      </c>
      <c r="D231" t="s">
        <v>2107</v>
      </c>
      <c r="E231">
        <v>0</v>
      </c>
      <c r="F231">
        <v>3031243</v>
      </c>
      <c r="G231" s="229">
        <v>3031243</v>
      </c>
      <c r="H231" s="45">
        <v>3031243</v>
      </c>
      <c r="I231">
        <v>0</v>
      </c>
      <c r="J231">
        <v>463995</v>
      </c>
      <c r="K231" s="229">
        <v>463995</v>
      </c>
      <c r="L231" s="45">
        <v>463995</v>
      </c>
      <c r="M231" s="229" t="s">
        <v>3098</v>
      </c>
      <c r="N231" s="229" t="s">
        <v>3098</v>
      </c>
      <c r="O231" s="45">
        <v>35102</v>
      </c>
    </row>
    <row r="232" spans="1:15" x14ac:dyDescent="0.25">
      <c r="A232" t="s">
        <v>2108</v>
      </c>
      <c r="B232" t="s">
        <v>2109</v>
      </c>
      <c r="C232" t="s">
        <v>341</v>
      </c>
      <c r="D232" t="s">
        <v>2110</v>
      </c>
      <c r="E232">
        <v>321913.37</v>
      </c>
      <c r="F232">
        <v>0</v>
      </c>
      <c r="G232" s="229">
        <v>0</v>
      </c>
      <c r="H232" s="45">
        <v>321913.37</v>
      </c>
      <c r="I232">
        <v>0</v>
      </c>
      <c r="J232">
        <v>0</v>
      </c>
      <c r="K232" s="229">
        <v>0</v>
      </c>
      <c r="L232" s="45">
        <v>0</v>
      </c>
      <c r="M232" s="229" t="s">
        <v>3098</v>
      </c>
      <c r="N232" s="229" t="s">
        <v>3098</v>
      </c>
      <c r="O232" s="45">
        <v>21150</v>
      </c>
    </row>
    <row r="233" spans="1:15" x14ac:dyDescent="0.25">
      <c r="A233" t="s">
        <v>2111</v>
      </c>
      <c r="B233" t="s">
        <v>2112</v>
      </c>
      <c r="C233" t="s">
        <v>342</v>
      </c>
      <c r="D233" t="s">
        <v>2113</v>
      </c>
      <c r="E233">
        <v>0</v>
      </c>
      <c r="F233">
        <v>253973</v>
      </c>
      <c r="G233" s="229">
        <v>253973</v>
      </c>
      <c r="H233" s="45">
        <v>253973</v>
      </c>
      <c r="I233">
        <v>0</v>
      </c>
      <c r="J233">
        <v>17640</v>
      </c>
      <c r="K233" s="229">
        <v>17640</v>
      </c>
      <c r="L233" s="45">
        <v>17640</v>
      </c>
      <c r="M233" s="229" t="s">
        <v>3098</v>
      </c>
      <c r="N233" s="229" t="s">
        <v>3098</v>
      </c>
      <c r="O233" s="45">
        <v>38044</v>
      </c>
    </row>
    <row r="234" spans="1:15" x14ac:dyDescent="0.25">
      <c r="A234" t="s">
        <v>2114</v>
      </c>
      <c r="B234" t="s">
        <v>2115</v>
      </c>
      <c r="C234" t="s">
        <v>343</v>
      </c>
      <c r="D234" t="s">
        <v>2116</v>
      </c>
      <c r="E234">
        <v>42394.05</v>
      </c>
      <c r="F234">
        <v>40735.550000000003</v>
      </c>
      <c r="G234" s="229">
        <v>40735.550000000003</v>
      </c>
      <c r="H234" s="45">
        <v>83129.600000000006</v>
      </c>
      <c r="I234">
        <v>8193</v>
      </c>
      <c r="J234">
        <v>12589.4</v>
      </c>
      <c r="K234" s="229">
        <v>12589.4</v>
      </c>
      <c r="L234" s="45">
        <v>20782.400000000001</v>
      </c>
      <c r="M234" s="229" t="s">
        <v>3098</v>
      </c>
      <c r="N234" s="229" t="s">
        <v>3098</v>
      </c>
      <c r="O234" s="45">
        <v>13062</v>
      </c>
    </row>
    <row r="235" spans="1:15" x14ac:dyDescent="0.25">
      <c r="A235" t="s">
        <v>2117</v>
      </c>
      <c r="B235" t="s">
        <v>2118</v>
      </c>
      <c r="C235" t="s">
        <v>344</v>
      </c>
      <c r="D235" t="s">
        <v>2119</v>
      </c>
      <c r="E235">
        <v>575334.47</v>
      </c>
      <c r="F235">
        <v>1203534.82</v>
      </c>
      <c r="G235" s="229">
        <v>1203534.82</v>
      </c>
      <c r="H235" s="45">
        <v>1778869.29</v>
      </c>
      <c r="I235">
        <v>113095.95</v>
      </c>
      <c r="J235">
        <v>473742.81</v>
      </c>
      <c r="K235" s="229">
        <v>473742.81</v>
      </c>
      <c r="L235" s="45">
        <v>586838.76</v>
      </c>
      <c r="M235" s="229" t="s">
        <v>3098</v>
      </c>
      <c r="N235" s="229" t="s">
        <v>3098</v>
      </c>
      <c r="O235" s="45">
        <v>110014</v>
      </c>
    </row>
    <row r="236" spans="1:15" x14ac:dyDescent="0.25">
      <c r="A236" t="s">
        <v>2120</v>
      </c>
      <c r="B236" t="s">
        <v>2121</v>
      </c>
      <c r="C236" t="s">
        <v>345</v>
      </c>
      <c r="D236" t="s">
        <v>2122</v>
      </c>
      <c r="E236">
        <v>30899</v>
      </c>
      <c r="F236">
        <v>0</v>
      </c>
      <c r="G236" s="229">
        <v>0</v>
      </c>
      <c r="H236" s="45">
        <v>30899</v>
      </c>
      <c r="I236">
        <v>333579</v>
      </c>
      <c r="J236">
        <v>0</v>
      </c>
      <c r="K236" s="229">
        <v>0</v>
      </c>
      <c r="L236" s="45">
        <v>333579</v>
      </c>
      <c r="M236" s="229" t="s">
        <v>3098</v>
      </c>
      <c r="N236" s="229" t="s">
        <v>3098</v>
      </c>
      <c r="O236" s="45">
        <v>51150</v>
      </c>
    </row>
    <row r="237" spans="1:15" x14ac:dyDescent="0.25">
      <c r="A237" t="s">
        <v>2123</v>
      </c>
      <c r="B237" t="s">
        <v>2124</v>
      </c>
      <c r="C237" t="s">
        <v>346</v>
      </c>
      <c r="D237" t="s">
        <v>2125</v>
      </c>
      <c r="E237">
        <v>1236391.31</v>
      </c>
      <c r="F237">
        <v>3796042.26</v>
      </c>
      <c r="G237" s="229">
        <v>3796042.26</v>
      </c>
      <c r="H237" s="45">
        <v>5032433.57</v>
      </c>
      <c r="I237">
        <v>902116.97</v>
      </c>
      <c r="J237">
        <v>783823.76</v>
      </c>
      <c r="K237" s="229">
        <v>783823.76</v>
      </c>
      <c r="L237" s="45">
        <v>1685940.73</v>
      </c>
      <c r="M237" s="229" t="s">
        <v>3098</v>
      </c>
      <c r="N237" s="229" t="s">
        <v>3098</v>
      </c>
      <c r="O237" s="45">
        <v>115914</v>
      </c>
    </row>
    <row r="238" spans="1:15" x14ac:dyDescent="0.25">
      <c r="A238" t="s">
        <v>2126</v>
      </c>
      <c r="B238" t="s">
        <v>2127</v>
      </c>
      <c r="C238" t="s">
        <v>347</v>
      </c>
      <c r="D238" t="s">
        <v>2128</v>
      </c>
      <c r="E238">
        <v>0</v>
      </c>
      <c r="F238">
        <v>1310677.6299999999</v>
      </c>
      <c r="G238" s="229">
        <v>1310677.6299999999</v>
      </c>
      <c r="H238" s="45">
        <v>1310677.6299999999</v>
      </c>
      <c r="I238">
        <v>0</v>
      </c>
      <c r="J238">
        <v>637146.49</v>
      </c>
      <c r="K238" s="229">
        <v>637146.49</v>
      </c>
      <c r="L238" s="45">
        <v>637146.49</v>
      </c>
      <c r="M238" s="229" t="s">
        <v>3098</v>
      </c>
      <c r="N238" s="229" t="s">
        <v>3098</v>
      </c>
      <c r="O238" s="45">
        <v>48918</v>
      </c>
    </row>
    <row r="239" spans="1:15" x14ac:dyDescent="0.25">
      <c r="A239" t="s">
        <v>2129</v>
      </c>
      <c r="B239" t="s">
        <v>2130</v>
      </c>
      <c r="C239" t="s">
        <v>348</v>
      </c>
      <c r="D239" t="s">
        <v>2131</v>
      </c>
      <c r="E239">
        <v>637609.6</v>
      </c>
      <c r="F239">
        <v>0</v>
      </c>
      <c r="G239" s="229">
        <v>0</v>
      </c>
      <c r="H239" s="45">
        <v>637609.6</v>
      </c>
      <c r="I239">
        <v>30722.57</v>
      </c>
      <c r="J239">
        <v>71489.570000000007</v>
      </c>
      <c r="K239" s="229">
        <v>71489.570000000007</v>
      </c>
      <c r="L239" s="45">
        <v>102212.14000000001</v>
      </c>
      <c r="M239" s="229" t="s">
        <v>3098</v>
      </c>
      <c r="N239" s="229" t="s">
        <v>3098</v>
      </c>
      <c r="O239" s="45">
        <v>106006</v>
      </c>
    </row>
    <row r="240" spans="1:15" x14ac:dyDescent="0.25">
      <c r="A240" t="s">
        <v>2132</v>
      </c>
      <c r="B240" t="s">
        <v>2133</v>
      </c>
      <c r="C240" t="s">
        <v>349</v>
      </c>
      <c r="D240" t="s">
        <v>2134</v>
      </c>
      <c r="E240">
        <v>0</v>
      </c>
      <c r="F240">
        <v>93229.87</v>
      </c>
      <c r="G240" s="229">
        <v>93229.87</v>
      </c>
      <c r="H240" s="45">
        <v>93229.87</v>
      </c>
      <c r="I240">
        <v>3275092.28</v>
      </c>
      <c r="J240">
        <v>537250.4</v>
      </c>
      <c r="K240" s="229">
        <v>537250.4</v>
      </c>
      <c r="L240" s="45">
        <v>3812342.6799999997</v>
      </c>
      <c r="M240" s="229" t="s">
        <v>3098</v>
      </c>
      <c r="N240" s="229" t="s">
        <v>3098</v>
      </c>
      <c r="O240" s="45">
        <v>1091</v>
      </c>
    </row>
    <row r="241" spans="1:15" x14ac:dyDescent="0.25">
      <c r="A241" t="s">
        <v>2135</v>
      </c>
      <c r="B241" t="s">
        <v>2136</v>
      </c>
      <c r="C241" t="s">
        <v>350</v>
      </c>
      <c r="D241" t="s">
        <v>2137</v>
      </c>
      <c r="E241">
        <v>140277</v>
      </c>
      <c r="F241">
        <v>0</v>
      </c>
      <c r="G241" s="229">
        <v>0</v>
      </c>
      <c r="H241" s="45">
        <v>140277</v>
      </c>
      <c r="I241">
        <v>99700</v>
      </c>
      <c r="J241">
        <v>405353.16</v>
      </c>
      <c r="K241" s="229">
        <v>405353.16</v>
      </c>
      <c r="L241" s="45">
        <v>505053.16</v>
      </c>
      <c r="M241" s="229" t="s">
        <v>3098</v>
      </c>
      <c r="N241" s="229" t="s">
        <v>3098</v>
      </c>
      <c r="O241" s="45">
        <v>96092</v>
      </c>
    </row>
    <row r="242" spans="1:15" x14ac:dyDescent="0.25">
      <c r="A242" t="s">
        <v>2138</v>
      </c>
      <c r="B242" t="s">
        <v>2139</v>
      </c>
      <c r="C242" t="s">
        <v>351</v>
      </c>
      <c r="D242" t="s">
        <v>2140</v>
      </c>
      <c r="E242">
        <v>885037</v>
      </c>
      <c r="F242">
        <v>0</v>
      </c>
      <c r="G242" s="229">
        <v>0</v>
      </c>
      <c r="H242" s="45">
        <v>885037</v>
      </c>
      <c r="I242">
        <v>730029</v>
      </c>
      <c r="J242">
        <v>0</v>
      </c>
      <c r="K242" s="229">
        <v>0</v>
      </c>
      <c r="L242" s="45">
        <v>730029</v>
      </c>
      <c r="M242" s="229" t="s">
        <v>3098</v>
      </c>
      <c r="N242" s="229" t="s">
        <v>3098</v>
      </c>
      <c r="O242" s="45">
        <v>51155</v>
      </c>
    </row>
    <row r="243" spans="1:15" x14ac:dyDescent="0.25">
      <c r="A243" t="s">
        <v>2141</v>
      </c>
      <c r="B243" t="s">
        <v>2142</v>
      </c>
      <c r="C243" t="s">
        <v>352</v>
      </c>
      <c r="D243" t="s">
        <v>2143</v>
      </c>
      <c r="E243">
        <v>142288.34</v>
      </c>
      <c r="F243">
        <v>680404.13</v>
      </c>
      <c r="G243" s="229">
        <v>680404.13</v>
      </c>
      <c r="H243" s="45">
        <v>822692.47</v>
      </c>
      <c r="I243">
        <v>0</v>
      </c>
      <c r="J243">
        <v>119595.87</v>
      </c>
      <c r="K243" s="229">
        <v>119595.87</v>
      </c>
      <c r="L243" s="45">
        <v>119595.87</v>
      </c>
      <c r="M243" s="229" t="s">
        <v>3098</v>
      </c>
      <c r="N243" s="229" t="s">
        <v>3098</v>
      </c>
      <c r="O243" s="45">
        <v>52096</v>
      </c>
    </row>
    <row r="244" spans="1:15" x14ac:dyDescent="0.25">
      <c r="A244" t="s">
        <v>2144</v>
      </c>
      <c r="B244" t="s">
        <v>2145</v>
      </c>
      <c r="C244" t="s">
        <v>353</v>
      </c>
      <c r="D244" t="s">
        <v>2146</v>
      </c>
      <c r="E244">
        <v>180000</v>
      </c>
      <c r="F244">
        <v>50000</v>
      </c>
      <c r="G244" s="229">
        <v>50000</v>
      </c>
      <c r="H244" s="45">
        <v>230000</v>
      </c>
      <c r="I244">
        <v>16900.48</v>
      </c>
      <c r="J244">
        <v>339506.67</v>
      </c>
      <c r="K244" s="229">
        <v>339506.67</v>
      </c>
      <c r="L244" s="45">
        <v>356407.14999999997</v>
      </c>
      <c r="M244" s="229" t="s">
        <v>3098</v>
      </c>
      <c r="N244" s="229" t="s">
        <v>3098</v>
      </c>
      <c r="O244" s="45">
        <v>80118</v>
      </c>
    </row>
    <row r="245" spans="1:15" x14ac:dyDescent="0.25">
      <c r="A245" t="s">
        <v>2147</v>
      </c>
      <c r="B245" t="s">
        <v>2148</v>
      </c>
      <c r="C245" t="s">
        <v>354</v>
      </c>
      <c r="D245" t="s">
        <v>2149</v>
      </c>
      <c r="E245">
        <v>956505</v>
      </c>
      <c r="F245">
        <v>0</v>
      </c>
      <c r="G245" s="229">
        <v>0</v>
      </c>
      <c r="H245" s="45">
        <v>956505</v>
      </c>
      <c r="I245">
        <v>277876</v>
      </c>
      <c r="J245">
        <v>0</v>
      </c>
      <c r="K245" s="229">
        <v>0</v>
      </c>
      <c r="L245" s="45">
        <v>277876</v>
      </c>
      <c r="M245" s="229" t="s">
        <v>3098</v>
      </c>
      <c r="N245" s="229" t="s">
        <v>3098</v>
      </c>
      <c r="O245" s="45">
        <v>61154</v>
      </c>
    </row>
    <row r="246" spans="1:15" x14ac:dyDescent="0.25">
      <c r="A246" t="s">
        <v>1398</v>
      </c>
      <c r="B246" t="s">
        <v>2150</v>
      </c>
      <c r="C246" t="s">
        <v>355</v>
      </c>
      <c r="D246" t="s">
        <v>2151</v>
      </c>
      <c r="E246">
        <v>113689.54</v>
      </c>
      <c r="F246">
        <v>235129.46</v>
      </c>
      <c r="G246" s="229">
        <v>235129.46</v>
      </c>
      <c r="H246" s="45">
        <v>348819</v>
      </c>
      <c r="I246">
        <v>112509.03</v>
      </c>
      <c r="J246">
        <v>182381.97</v>
      </c>
      <c r="K246" s="229">
        <v>182381.97</v>
      </c>
      <c r="L246" s="45">
        <v>294891</v>
      </c>
      <c r="M246" s="229" t="s">
        <v>3098</v>
      </c>
      <c r="N246" s="229" t="s">
        <v>3098</v>
      </c>
      <c r="O246" s="45">
        <v>115928</v>
      </c>
    </row>
    <row r="247" spans="1:15" x14ac:dyDescent="0.25">
      <c r="A247" t="s">
        <v>2152</v>
      </c>
      <c r="B247" t="s">
        <v>2153</v>
      </c>
      <c r="C247" t="s">
        <v>356</v>
      </c>
      <c r="D247" t="s">
        <v>2154</v>
      </c>
      <c r="E247">
        <v>0</v>
      </c>
      <c r="F247">
        <v>884516.51</v>
      </c>
      <c r="G247" s="229">
        <v>884516.51</v>
      </c>
      <c r="H247" s="45">
        <v>884516.51</v>
      </c>
      <c r="I247">
        <v>0</v>
      </c>
      <c r="J247">
        <v>32400</v>
      </c>
      <c r="K247" s="229">
        <v>32400</v>
      </c>
      <c r="L247" s="45">
        <v>32400</v>
      </c>
      <c r="M247" s="229" t="s">
        <v>3098</v>
      </c>
      <c r="N247" s="229" t="s">
        <v>3098</v>
      </c>
      <c r="O247" s="45">
        <v>53114</v>
      </c>
    </row>
    <row r="248" spans="1:15" x14ac:dyDescent="0.25">
      <c r="A248" t="s">
        <v>2155</v>
      </c>
      <c r="B248" t="s">
        <v>2156</v>
      </c>
      <c r="C248" t="s">
        <v>357</v>
      </c>
      <c r="D248" t="s">
        <v>2157</v>
      </c>
      <c r="E248">
        <v>374067.84</v>
      </c>
      <c r="F248">
        <v>832543.79</v>
      </c>
      <c r="G248" s="229">
        <v>832543.79</v>
      </c>
      <c r="H248" s="45">
        <v>1206611.6300000001</v>
      </c>
      <c r="I248">
        <v>99211.61</v>
      </c>
      <c r="J248">
        <v>274468.76</v>
      </c>
      <c r="K248" s="229">
        <v>274468.76</v>
      </c>
      <c r="L248" s="45">
        <v>373680.37</v>
      </c>
      <c r="M248" s="229" t="s">
        <v>3098</v>
      </c>
      <c r="N248" s="229" t="s">
        <v>3098</v>
      </c>
      <c r="O248" s="45">
        <v>53111</v>
      </c>
    </row>
    <row r="249" spans="1:15" x14ac:dyDescent="0.25">
      <c r="A249" t="s">
        <v>2158</v>
      </c>
      <c r="B249" t="s">
        <v>2159</v>
      </c>
      <c r="C249" t="s">
        <v>358</v>
      </c>
      <c r="D249" t="s">
        <v>2160</v>
      </c>
      <c r="E249">
        <v>395537.5</v>
      </c>
      <c r="F249">
        <v>0</v>
      </c>
      <c r="G249" s="229">
        <v>0</v>
      </c>
      <c r="H249" s="45">
        <v>395537.5</v>
      </c>
      <c r="I249">
        <v>0</v>
      </c>
      <c r="J249">
        <v>342171.25</v>
      </c>
      <c r="K249" s="229">
        <v>342171.25</v>
      </c>
      <c r="L249" s="45">
        <v>342171.25</v>
      </c>
      <c r="M249" s="229" t="s">
        <v>3098</v>
      </c>
      <c r="N249" s="229" t="s">
        <v>3098</v>
      </c>
      <c r="O249" s="45">
        <v>96106</v>
      </c>
    </row>
    <row r="250" spans="1:15" x14ac:dyDescent="0.25">
      <c r="A250" t="s">
        <v>2161</v>
      </c>
      <c r="B250" t="s">
        <v>2162</v>
      </c>
      <c r="C250" t="s">
        <v>359</v>
      </c>
      <c r="D250" t="s">
        <v>2163</v>
      </c>
      <c r="E250">
        <v>606254.71</v>
      </c>
      <c r="F250">
        <v>550000</v>
      </c>
      <c r="G250" s="229">
        <v>550000</v>
      </c>
      <c r="H250" s="45">
        <v>1156254.71</v>
      </c>
      <c r="I250">
        <v>72097.45</v>
      </c>
      <c r="J250">
        <v>197045.01</v>
      </c>
      <c r="K250" s="229">
        <v>197045.01</v>
      </c>
      <c r="L250" s="45">
        <v>269142.46000000002</v>
      </c>
      <c r="M250" s="229" t="s">
        <v>3098</v>
      </c>
      <c r="N250" s="229" t="s">
        <v>3098</v>
      </c>
      <c r="O250" s="45">
        <v>54039</v>
      </c>
    </row>
    <row r="251" spans="1:15" x14ac:dyDescent="0.25">
      <c r="A251" t="s">
        <v>1399</v>
      </c>
      <c r="B251" t="s">
        <v>2164</v>
      </c>
      <c r="C251" t="s">
        <v>360</v>
      </c>
      <c r="D251" t="s">
        <v>2165</v>
      </c>
      <c r="E251">
        <v>0</v>
      </c>
      <c r="F251">
        <v>0</v>
      </c>
      <c r="G251" s="229">
        <v>0</v>
      </c>
      <c r="H251" s="45">
        <v>0</v>
      </c>
      <c r="I251">
        <v>322713.26</v>
      </c>
      <c r="J251">
        <v>203731.31</v>
      </c>
      <c r="K251" s="229">
        <v>203731.31</v>
      </c>
      <c r="L251" s="45">
        <v>526444.57000000007</v>
      </c>
      <c r="M251" s="229" t="s">
        <v>3098</v>
      </c>
      <c r="N251" s="229" t="s">
        <v>3098</v>
      </c>
      <c r="O251" s="45">
        <v>115924</v>
      </c>
    </row>
    <row r="252" spans="1:15" x14ac:dyDescent="0.25">
      <c r="A252" t="s">
        <v>2166</v>
      </c>
      <c r="B252" t="s">
        <v>2167</v>
      </c>
      <c r="C252" t="s">
        <v>361</v>
      </c>
      <c r="D252" t="s">
        <v>2168</v>
      </c>
      <c r="E252">
        <v>0</v>
      </c>
      <c r="F252">
        <v>666085.48</v>
      </c>
      <c r="G252" s="229">
        <v>666085.48</v>
      </c>
      <c r="H252" s="45">
        <v>666085.48</v>
      </c>
      <c r="I252">
        <v>0</v>
      </c>
      <c r="J252">
        <v>44655.21</v>
      </c>
      <c r="K252" s="229">
        <v>44655.21</v>
      </c>
      <c r="L252" s="45">
        <v>44655.21</v>
      </c>
      <c r="M252" s="229" t="s">
        <v>3098</v>
      </c>
      <c r="N252" s="229" t="s">
        <v>3098</v>
      </c>
      <c r="O252" s="45">
        <v>93123</v>
      </c>
    </row>
    <row r="253" spans="1:15" x14ac:dyDescent="0.25">
      <c r="A253" t="s">
        <v>2169</v>
      </c>
      <c r="B253" t="s">
        <v>2170</v>
      </c>
      <c r="C253" t="s">
        <v>362</v>
      </c>
      <c r="D253" t="s">
        <v>2171</v>
      </c>
      <c r="E253">
        <v>1067635.5</v>
      </c>
      <c r="F253">
        <v>796813.57</v>
      </c>
      <c r="G253" s="229">
        <v>796813.57</v>
      </c>
      <c r="H253" s="45">
        <v>1864449.0699999998</v>
      </c>
      <c r="I253">
        <v>124235.79</v>
      </c>
      <c r="J253">
        <v>302392.53000000003</v>
      </c>
      <c r="K253" s="229">
        <v>302392.53000000003</v>
      </c>
      <c r="L253" s="45">
        <v>426628.32</v>
      </c>
      <c r="M253" s="229" t="s">
        <v>3098</v>
      </c>
      <c r="N253" s="229" t="s">
        <v>3098</v>
      </c>
      <c r="O253" s="45">
        <v>6104</v>
      </c>
    </row>
    <row r="254" spans="1:15" x14ac:dyDescent="0.25">
      <c r="A254" t="s">
        <v>2172</v>
      </c>
      <c r="B254" t="s">
        <v>2173</v>
      </c>
      <c r="C254" t="s">
        <v>363</v>
      </c>
      <c r="D254" t="s">
        <v>2174</v>
      </c>
      <c r="E254">
        <v>39204.42</v>
      </c>
      <c r="F254">
        <v>760000</v>
      </c>
      <c r="G254" s="229">
        <v>760000</v>
      </c>
      <c r="H254" s="45">
        <v>799204.42</v>
      </c>
      <c r="I254">
        <v>0</v>
      </c>
      <c r="J254">
        <v>43839.26</v>
      </c>
      <c r="K254" s="229">
        <v>43839.26</v>
      </c>
      <c r="L254" s="45">
        <v>43839.26</v>
      </c>
      <c r="M254" s="229" t="s">
        <v>3098</v>
      </c>
      <c r="N254" s="229" t="s">
        <v>3098</v>
      </c>
      <c r="O254" s="45">
        <v>85045</v>
      </c>
    </row>
    <row r="255" spans="1:15" x14ac:dyDescent="0.25">
      <c r="A255" t="s">
        <v>2175</v>
      </c>
      <c r="B255" t="s">
        <v>2176</v>
      </c>
      <c r="C255" t="s">
        <v>364</v>
      </c>
      <c r="D255" t="s">
        <v>2177</v>
      </c>
      <c r="E255">
        <v>0</v>
      </c>
      <c r="F255">
        <v>100000</v>
      </c>
      <c r="G255" s="229">
        <v>100000</v>
      </c>
      <c r="H255" s="45">
        <v>100000</v>
      </c>
      <c r="I255">
        <v>0</v>
      </c>
      <c r="J255">
        <v>44285.16</v>
      </c>
      <c r="K255" s="229">
        <v>44285.16</v>
      </c>
      <c r="L255" s="45">
        <v>44285.16</v>
      </c>
      <c r="M255" s="229" t="s">
        <v>3098</v>
      </c>
      <c r="N255" s="229" t="s">
        <v>3098</v>
      </c>
      <c r="O255" s="45">
        <v>40104</v>
      </c>
    </row>
    <row r="256" spans="1:15" x14ac:dyDescent="0.25">
      <c r="A256" t="s">
        <v>2178</v>
      </c>
      <c r="B256" t="s">
        <v>2179</v>
      </c>
      <c r="C256" t="s">
        <v>365</v>
      </c>
      <c r="D256" t="s">
        <v>2180</v>
      </c>
      <c r="E256">
        <v>519000</v>
      </c>
      <c r="F256">
        <v>45000</v>
      </c>
      <c r="G256" s="229">
        <v>45000</v>
      </c>
      <c r="H256" s="45">
        <v>564000</v>
      </c>
      <c r="I256">
        <v>100000</v>
      </c>
      <c r="J256">
        <v>54946</v>
      </c>
      <c r="K256" s="229">
        <v>54946</v>
      </c>
      <c r="L256" s="45">
        <v>154946</v>
      </c>
      <c r="M256" s="229" t="s">
        <v>3098</v>
      </c>
      <c r="N256" s="229" t="s">
        <v>3098</v>
      </c>
      <c r="O256" s="45">
        <v>25002</v>
      </c>
    </row>
    <row r="257" spans="1:15" x14ac:dyDescent="0.25">
      <c r="A257" t="s">
        <v>2181</v>
      </c>
      <c r="B257" t="s">
        <v>2182</v>
      </c>
      <c r="C257" t="s">
        <v>366</v>
      </c>
      <c r="D257" t="s">
        <v>2183</v>
      </c>
      <c r="E257">
        <v>90000</v>
      </c>
      <c r="F257">
        <v>0</v>
      </c>
      <c r="G257" s="229">
        <v>0</v>
      </c>
      <c r="H257" s="45">
        <v>90000</v>
      </c>
      <c r="I257">
        <v>0</v>
      </c>
      <c r="J257">
        <v>0</v>
      </c>
      <c r="K257" s="229">
        <v>0</v>
      </c>
      <c r="L257" s="45">
        <v>0</v>
      </c>
      <c r="M257" s="229" t="s">
        <v>3098</v>
      </c>
      <c r="N257" s="229" t="s">
        <v>3098</v>
      </c>
      <c r="O257" s="45">
        <v>89080</v>
      </c>
    </row>
    <row r="258" spans="1:15" x14ac:dyDescent="0.25">
      <c r="A258" t="s">
        <v>2184</v>
      </c>
      <c r="B258" t="s">
        <v>2185</v>
      </c>
      <c r="C258" t="s">
        <v>367</v>
      </c>
      <c r="D258" t="s">
        <v>2186</v>
      </c>
      <c r="E258">
        <v>5136480.38</v>
      </c>
      <c r="F258">
        <v>0</v>
      </c>
      <c r="G258" s="229">
        <v>0</v>
      </c>
      <c r="H258" s="45">
        <v>5136480.38</v>
      </c>
      <c r="I258">
        <v>1011308.64</v>
      </c>
      <c r="J258">
        <v>0</v>
      </c>
      <c r="K258" s="229">
        <v>0</v>
      </c>
      <c r="L258" s="45">
        <v>1011308.64</v>
      </c>
      <c r="M258" s="229" t="s">
        <v>3098</v>
      </c>
      <c r="N258" s="229" t="s">
        <v>3098</v>
      </c>
      <c r="O258" s="45">
        <v>53113</v>
      </c>
    </row>
    <row r="259" spans="1:15" x14ac:dyDescent="0.25">
      <c r="A259" t="s">
        <v>2187</v>
      </c>
      <c r="B259" t="s">
        <v>2188</v>
      </c>
      <c r="C259" t="s">
        <v>368</v>
      </c>
      <c r="D259" t="s">
        <v>2189</v>
      </c>
      <c r="E259">
        <v>51660.15</v>
      </c>
      <c r="F259">
        <v>1484591.88</v>
      </c>
      <c r="G259" s="229">
        <v>1484591.88</v>
      </c>
      <c r="H259" s="45">
        <v>1536252.0299999998</v>
      </c>
      <c r="I259">
        <v>133069.53</v>
      </c>
      <c r="J259">
        <v>222399.42</v>
      </c>
      <c r="K259" s="229">
        <v>222399.42</v>
      </c>
      <c r="L259" s="45">
        <v>355468.95</v>
      </c>
      <c r="M259" s="229" t="s">
        <v>3098</v>
      </c>
      <c r="N259" s="229" t="s">
        <v>3098</v>
      </c>
      <c r="O259" s="45">
        <v>48910</v>
      </c>
    </row>
    <row r="260" spans="1:15" x14ac:dyDescent="0.25">
      <c r="A260" t="s">
        <v>2190</v>
      </c>
      <c r="B260" t="s">
        <v>2191</v>
      </c>
      <c r="C260" t="s">
        <v>369</v>
      </c>
      <c r="D260" t="s">
        <v>2192</v>
      </c>
      <c r="E260">
        <v>0</v>
      </c>
      <c r="F260">
        <v>7516878.4000000004</v>
      </c>
      <c r="G260" s="229">
        <v>7516878.4000000004</v>
      </c>
      <c r="H260" s="45">
        <v>7516878.4000000004</v>
      </c>
      <c r="I260">
        <v>680855.88</v>
      </c>
      <c r="J260">
        <v>790730.13</v>
      </c>
      <c r="K260" s="229">
        <v>790730.13</v>
      </c>
      <c r="L260" s="45">
        <v>1471586.01</v>
      </c>
      <c r="M260" s="229" t="s">
        <v>3098</v>
      </c>
      <c r="N260" s="229" t="s">
        <v>3098</v>
      </c>
      <c r="O260" s="45">
        <v>48071</v>
      </c>
    </row>
    <row r="261" spans="1:15" x14ac:dyDescent="0.25">
      <c r="A261" t="s">
        <v>2193</v>
      </c>
      <c r="B261" t="s">
        <v>2194</v>
      </c>
      <c r="C261" t="s">
        <v>370</v>
      </c>
      <c r="D261" t="s">
        <v>2195</v>
      </c>
      <c r="E261">
        <v>244433.36</v>
      </c>
      <c r="F261">
        <v>29423.64</v>
      </c>
      <c r="G261" s="229">
        <v>29423.64</v>
      </c>
      <c r="H261" s="45">
        <v>273857</v>
      </c>
      <c r="I261">
        <v>54425.08</v>
      </c>
      <c r="J261">
        <v>26274.03</v>
      </c>
      <c r="K261" s="229">
        <v>26274.03</v>
      </c>
      <c r="L261" s="45">
        <v>80699.11</v>
      </c>
      <c r="M261" s="229" t="s">
        <v>3098</v>
      </c>
      <c r="N261" s="229" t="s">
        <v>3098</v>
      </c>
      <c r="O261" s="45">
        <v>42118</v>
      </c>
    </row>
    <row r="262" spans="1:15" x14ac:dyDescent="0.25">
      <c r="A262" t="s">
        <v>2196</v>
      </c>
      <c r="B262" t="s">
        <v>2197</v>
      </c>
      <c r="C262" t="s">
        <v>371</v>
      </c>
      <c r="D262" t="s">
        <v>2198</v>
      </c>
      <c r="E262">
        <v>0</v>
      </c>
      <c r="F262">
        <v>148347.10999999999</v>
      </c>
      <c r="G262" s="229">
        <v>148347.10999999999</v>
      </c>
      <c r="H262" s="45">
        <v>148347.10999999999</v>
      </c>
      <c r="I262">
        <v>27214.6</v>
      </c>
      <c r="J262">
        <v>33258.76</v>
      </c>
      <c r="K262" s="229">
        <v>33258.76</v>
      </c>
      <c r="L262" s="45">
        <v>60473.36</v>
      </c>
      <c r="M262" s="229" t="s">
        <v>3098</v>
      </c>
      <c r="N262" s="229" t="s">
        <v>3098</v>
      </c>
      <c r="O262" s="45">
        <v>51156</v>
      </c>
    </row>
    <row r="263" spans="1:15" x14ac:dyDescent="0.25">
      <c r="A263" t="s">
        <v>2199</v>
      </c>
      <c r="B263" t="s">
        <v>2200</v>
      </c>
      <c r="C263" t="s">
        <v>372</v>
      </c>
      <c r="D263" t="s">
        <v>2201</v>
      </c>
      <c r="E263">
        <v>0</v>
      </c>
      <c r="F263">
        <v>27098.33</v>
      </c>
      <c r="G263" s="229">
        <v>27098.33</v>
      </c>
      <c r="H263" s="45">
        <v>27098.33</v>
      </c>
      <c r="I263">
        <v>0</v>
      </c>
      <c r="J263">
        <v>35294.67</v>
      </c>
      <c r="K263" s="229">
        <v>35294.67</v>
      </c>
      <c r="L263" s="45">
        <v>35294.67</v>
      </c>
      <c r="M263" s="229" t="s">
        <v>3098</v>
      </c>
      <c r="N263" s="229" t="s">
        <v>3098</v>
      </c>
      <c r="O263" s="45">
        <v>9078</v>
      </c>
    </row>
    <row r="264" spans="1:15" x14ac:dyDescent="0.25">
      <c r="A264" t="s">
        <v>2202</v>
      </c>
      <c r="B264" t="s">
        <v>2203</v>
      </c>
      <c r="C264" t="s">
        <v>373</v>
      </c>
      <c r="D264" t="s">
        <v>2204</v>
      </c>
      <c r="E264">
        <v>5826.63</v>
      </c>
      <c r="F264">
        <v>545674.25</v>
      </c>
      <c r="G264" s="229">
        <v>545674.25</v>
      </c>
      <c r="H264" s="45">
        <v>551500.88</v>
      </c>
      <c r="I264">
        <v>353547.9</v>
      </c>
      <c r="J264">
        <v>106027.62</v>
      </c>
      <c r="K264" s="229">
        <v>106027.62</v>
      </c>
      <c r="L264" s="45">
        <v>459575.52</v>
      </c>
      <c r="M264" s="229" t="s">
        <v>3098</v>
      </c>
      <c r="N264" s="229" t="s">
        <v>3098</v>
      </c>
      <c r="O264" s="45">
        <v>90078</v>
      </c>
    </row>
    <row r="265" spans="1:15" x14ac:dyDescent="0.25">
      <c r="A265" t="s">
        <v>2205</v>
      </c>
      <c r="B265" t="s">
        <v>2206</v>
      </c>
      <c r="C265" t="s">
        <v>374</v>
      </c>
      <c r="D265" t="s">
        <v>2207</v>
      </c>
      <c r="E265">
        <v>1065873.99</v>
      </c>
      <c r="F265">
        <v>0</v>
      </c>
      <c r="G265" s="229">
        <v>0</v>
      </c>
      <c r="H265" s="45">
        <v>1065873.99</v>
      </c>
      <c r="I265">
        <v>0</v>
      </c>
      <c r="J265">
        <v>79795.48</v>
      </c>
      <c r="K265" s="229">
        <v>79795.48</v>
      </c>
      <c r="L265" s="45">
        <v>79795.48</v>
      </c>
      <c r="M265" s="229" t="s">
        <v>3098</v>
      </c>
      <c r="N265" s="229" t="s">
        <v>3098</v>
      </c>
      <c r="O265" s="45">
        <v>56017</v>
      </c>
    </row>
    <row r="266" spans="1:15" x14ac:dyDescent="0.25">
      <c r="A266" t="s">
        <v>2208</v>
      </c>
      <c r="B266" t="s">
        <v>2209</v>
      </c>
      <c r="C266" t="s">
        <v>375</v>
      </c>
      <c r="D266" t="s">
        <v>2210</v>
      </c>
      <c r="E266">
        <v>254924.74</v>
      </c>
      <c r="F266">
        <v>308225.42000000004</v>
      </c>
      <c r="G266" s="229">
        <v>308225.42000000004</v>
      </c>
      <c r="H266" s="45">
        <v>563150.16</v>
      </c>
      <c r="I266">
        <v>244627.58</v>
      </c>
      <c r="J266">
        <v>255775.49</v>
      </c>
      <c r="K266" s="229">
        <v>255775.49</v>
      </c>
      <c r="L266" s="45">
        <v>500403.06999999995</v>
      </c>
      <c r="M266" s="229" t="s">
        <v>3098</v>
      </c>
      <c r="N266" s="229" t="s">
        <v>3098</v>
      </c>
      <c r="O266" s="45">
        <v>54045</v>
      </c>
    </row>
    <row r="267" spans="1:15" x14ac:dyDescent="0.25">
      <c r="A267" t="s">
        <v>2211</v>
      </c>
      <c r="B267" t="s">
        <v>2212</v>
      </c>
      <c r="C267" t="s">
        <v>376</v>
      </c>
      <c r="D267" t="s">
        <v>2213</v>
      </c>
      <c r="E267">
        <v>13210</v>
      </c>
      <c r="F267">
        <v>513935.35999999999</v>
      </c>
      <c r="G267" s="229">
        <v>513935.35999999999</v>
      </c>
      <c r="H267" s="45">
        <v>527145.36</v>
      </c>
      <c r="I267">
        <v>50230</v>
      </c>
      <c r="J267">
        <v>111826.22</v>
      </c>
      <c r="K267" s="229">
        <v>111826.22</v>
      </c>
      <c r="L267" s="45">
        <v>162056.22</v>
      </c>
      <c r="M267" s="229" t="s">
        <v>3098</v>
      </c>
      <c r="N267" s="229" t="s">
        <v>3098</v>
      </c>
      <c r="O267" s="45">
        <v>6101</v>
      </c>
    </row>
    <row r="268" spans="1:15" x14ac:dyDescent="0.25">
      <c r="A268" t="s">
        <v>2214</v>
      </c>
      <c r="B268" t="s">
        <v>2215</v>
      </c>
      <c r="C268" t="s">
        <v>377</v>
      </c>
      <c r="D268" t="s">
        <v>2216</v>
      </c>
      <c r="E268">
        <v>1913022.7</v>
      </c>
      <c r="F268">
        <v>0</v>
      </c>
      <c r="G268" s="229">
        <v>0</v>
      </c>
      <c r="H268" s="45">
        <v>1913022.7</v>
      </c>
      <c r="I268">
        <v>333271.21000000002</v>
      </c>
      <c r="J268">
        <v>144985.09</v>
      </c>
      <c r="K268" s="229">
        <v>144985.09</v>
      </c>
      <c r="L268" s="45">
        <v>478256.30000000005</v>
      </c>
      <c r="M268" s="229" t="s">
        <v>3098</v>
      </c>
      <c r="N268" s="229" t="s">
        <v>3098</v>
      </c>
      <c r="O268" s="45">
        <v>24090</v>
      </c>
    </row>
    <row r="269" spans="1:15" x14ac:dyDescent="0.25">
      <c r="A269" t="s">
        <v>2217</v>
      </c>
      <c r="B269" t="s">
        <v>2218</v>
      </c>
      <c r="C269" t="s">
        <v>378</v>
      </c>
      <c r="D269" t="s">
        <v>2219</v>
      </c>
      <c r="E269">
        <v>0</v>
      </c>
      <c r="F269">
        <v>1111247.75</v>
      </c>
      <c r="G269" s="229">
        <v>1111247.75</v>
      </c>
      <c r="H269" s="45">
        <v>1111247.75</v>
      </c>
      <c r="I269">
        <v>0</v>
      </c>
      <c r="J269">
        <v>216566.22</v>
      </c>
      <c r="K269" s="229">
        <v>216566.22</v>
      </c>
      <c r="L269" s="45">
        <v>216566.22</v>
      </c>
      <c r="M269" s="229" t="s">
        <v>3098</v>
      </c>
      <c r="N269" s="229" t="s">
        <v>3098</v>
      </c>
      <c r="O269" s="45">
        <v>107154</v>
      </c>
    </row>
    <row r="270" spans="1:15" x14ac:dyDescent="0.25">
      <c r="A270" t="s">
        <v>2220</v>
      </c>
      <c r="B270" t="s">
        <v>2221</v>
      </c>
      <c r="C270" t="s">
        <v>379</v>
      </c>
      <c r="D270" t="s">
        <v>2222</v>
      </c>
      <c r="E270">
        <v>242423.92</v>
      </c>
      <c r="F270">
        <v>1482614.27</v>
      </c>
      <c r="G270" s="229">
        <v>1482614.27</v>
      </c>
      <c r="H270" s="45">
        <v>1725038.19</v>
      </c>
      <c r="I270">
        <v>35853.18</v>
      </c>
      <c r="J270">
        <v>1538130.52</v>
      </c>
      <c r="K270" s="229">
        <v>1538130.52</v>
      </c>
      <c r="L270" s="45">
        <v>1573983.7</v>
      </c>
      <c r="M270" s="229" t="s">
        <v>3098</v>
      </c>
      <c r="N270" s="229" t="s">
        <v>3098</v>
      </c>
      <c r="O270" s="45">
        <v>115902</v>
      </c>
    </row>
    <row r="271" spans="1:15" x14ac:dyDescent="0.25">
      <c r="A271" t="s">
        <v>2223</v>
      </c>
      <c r="B271" t="s">
        <v>2224</v>
      </c>
      <c r="C271" t="s">
        <v>380</v>
      </c>
      <c r="D271" t="s">
        <v>2225</v>
      </c>
      <c r="E271">
        <v>0</v>
      </c>
      <c r="F271">
        <v>1198623.6000000001</v>
      </c>
      <c r="G271" s="229">
        <v>1198623.6000000001</v>
      </c>
      <c r="H271" s="45">
        <v>1198623.6000000001</v>
      </c>
      <c r="I271">
        <v>0</v>
      </c>
      <c r="J271">
        <v>299658.40000000002</v>
      </c>
      <c r="K271" s="229">
        <v>299658.40000000002</v>
      </c>
      <c r="L271" s="45">
        <v>299658.40000000002</v>
      </c>
      <c r="M271" s="229" t="s">
        <v>3098</v>
      </c>
      <c r="N271" s="229" t="s">
        <v>3098</v>
      </c>
      <c r="O271" s="45">
        <v>8106</v>
      </c>
    </row>
    <row r="272" spans="1:15" x14ac:dyDescent="0.25">
      <c r="A272" t="s">
        <v>2226</v>
      </c>
      <c r="B272" t="s">
        <v>2227</v>
      </c>
      <c r="C272" t="s">
        <v>381</v>
      </c>
      <c r="D272" t="s">
        <v>2228</v>
      </c>
      <c r="E272">
        <v>638546.36</v>
      </c>
      <c r="F272">
        <v>717918.73</v>
      </c>
      <c r="G272" s="229">
        <v>717918.73</v>
      </c>
      <c r="H272" s="45">
        <v>1356465.0899999999</v>
      </c>
      <c r="I272">
        <v>572119.25</v>
      </c>
      <c r="J272">
        <v>236556.86</v>
      </c>
      <c r="K272" s="229">
        <v>236556.86</v>
      </c>
      <c r="L272" s="45">
        <v>808676.11</v>
      </c>
      <c r="M272" s="229" t="s">
        <v>3098</v>
      </c>
      <c r="N272" s="229" t="s">
        <v>3098</v>
      </c>
      <c r="O272" s="45">
        <v>96093</v>
      </c>
    </row>
    <row r="273" spans="1:15" x14ac:dyDescent="0.25">
      <c r="A273" t="s">
        <v>2229</v>
      </c>
      <c r="B273" t="s">
        <v>2230</v>
      </c>
      <c r="C273" t="s">
        <v>382</v>
      </c>
      <c r="D273" t="s">
        <v>2231</v>
      </c>
      <c r="E273">
        <v>8784.5</v>
      </c>
      <c r="F273">
        <v>162856.34</v>
      </c>
      <c r="G273" s="229">
        <v>162856.34</v>
      </c>
      <c r="H273" s="45">
        <v>171640.84</v>
      </c>
      <c r="I273">
        <v>6974.06</v>
      </c>
      <c r="J273">
        <v>312.63</v>
      </c>
      <c r="K273" s="229">
        <v>312.63</v>
      </c>
      <c r="L273" s="45">
        <v>7286.6900000000005</v>
      </c>
      <c r="M273" s="229" t="s">
        <v>3098</v>
      </c>
      <c r="N273" s="229" t="s">
        <v>3098</v>
      </c>
      <c r="O273" s="45">
        <v>58106</v>
      </c>
    </row>
    <row r="274" spans="1:15" x14ac:dyDescent="0.25">
      <c r="A274" t="s">
        <v>2232</v>
      </c>
      <c r="B274" t="s">
        <v>2233</v>
      </c>
      <c r="C274" t="s">
        <v>383</v>
      </c>
      <c r="D274" t="s">
        <v>2234</v>
      </c>
      <c r="E274">
        <v>0</v>
      </c>
      <c r="F274">
        <v>62099.7</v>
      </c>
      <c r="G274" s="229">
        <v>62099.7</v>
      </c>
      <c r="H274" s="45">
        <v>62099.7</v>
      </c>
      <c r="I274">
        <v>0</v>
      </c>
      <c r="J274">
        <v>33991.67</v>
      </c>
      <c r="K274" s="229">
        <v>33991.67</v>
      </c>
      <c r="L274" s="45">
        <v>33991.67</v>
      </c>
      <c r="M274" s="229" t="s">
        <v>3098</v>
      </c>
      <c r="N274" s="229" t="s">
        <v>3098</v>
      </c>
      <c r="O274" s="45">
        <v>59114</v>
      </c>
    </row>
    <row r="275" spans="1:15" x14ac:dyDescent="0.25">
      <c r="A275" t="s">
        <v>2235</v>
      </c>
      <c r="B275" t="s">
        <v>2236</v>
      </c>
      <c r="C275" t="s">
        <v>384</v>
      </c>
      <c r="D275" t="s">
        <v>2237</v>
      </c>
      <c r="E275">
        <v>749411.23</v>
      </c>
      <c r="F275">
        <v>17759.849999999999</v>
      </c>
      <c r="G275" s="229">
        <v>17759.849999999999</v>
      </c>
      <c r="H275" s="45">
        <v>767171.08</v>
      </c>
      <c r="I275">
        <v>30438.720000000001</v>
      </c>
      <c r="J275">
        <v>86251.66</v>
      </c>
      <c r="K275" s="229">
        <v>86251.66</v>
      </c>
      <c r="L275" s="45">
        <v>116690.38</v>
      </c>
      <c r="M275" s="229" t="s">
        <v>3098</v>
      </c>
      <c r="N275" s="229" t="s">
        <v>3098</v>
      </c>
      <c r="O275" s="45">
        <v>29001</v>
      </c>
    </row>
    <row r="276" spans="1:15" x14ac:dyDescent="0.25">
      <c r="A276" t="s">
        <v>2238</v>
      </c>
      <c r="B276" t="s">
        <v>2239</v>
      </c>
      <c r="C276" t="s">
        <v>385</v>
      </c>
      <c r="D276" t="s">
        <v>2240</v>
      </c>
      <c r="E276">
        <v>474994.94</v>
      </c>
      <c r="F276">
        <v>878465.26</v>
      </c>
      <c r="G276" s="229">
        <v>878465.26</v>
      </c>
      <c r="H276" s="45">
        <v>1353460.2</v>
      </c>
      <c r="I276">
        <v>232446.11</v>
      </c>
      <c r="J276">
        <v>217946.79</v>
      </c>
      <c r="K276" s="229">
        <v>217946.79</v>
      </c>
      <c r="L276" s="45">
        <v>450392.9</v>
      </c>
      <c r="M276" s="229" t="s">
        <v>3098</v>
      </c>
      <c r="N276" s="229" t="s">
        <v>3098</v>
      </c>
      <c r="O276" s="45">
        <v>39139</v>
      </c>
    </row>
    <row r="277" spans="1:15" x14ac:dyDescent="0.25">
      <c r="A277" t="s">
        <v>2241</v>
      </c>
      <c r="B277" t="s">
        <v>2242</v>
      </c>
      <c r="C277" t="s">
        <v>386</v>
      </c>
      <c r="D277" t="s">
        <v>2243</v>
      </c>
      <c r="E277">
        <v>1025</v>
      </c>
      <c r="F277">
        <v>58741.59</v>
      </c>
      <c r="G277" s="229">
        <v>58741.59</v>
      </c>
      <c r="H277" s="45">
        <v>59766.59</v>
      </c>
      <c r="I277">
        <v>141720.46</v>
      </c>
      <c r="J277">
        <v>83871.75</v>
      </c>
      <c r="K277" s="229">
        <v>83871.75</v>
      </c>
      <c r="L277" s="45">
        <v>225592.21</v>
      </c>
      <c r="M277" s="229" t="s">
        <v>3098</v>
      </c>
      <c r="N277" s="229" t="s">
        <v>3098</v>
      </c>
      <c r="O277" s="45">
        <v>48075</v>
      </c>
    </row>
    <row r="278" spans="1:15" x14ac:dyDescent="0.25">
      <c r="A278" t="s">
        <v>2244</v>
      </c>
      <c r="B278" t="s">
        <v>2245</v>
      </c>
      <c r="C278" t="s">
        <v>387</v>
      </c>
      <c r="D278" t="s">
        <v>2246</v>
      </c>
      <c r="E278">
        <v>807253.79</v>
      </c>
      <c r="F278">
        <v>173191</v>
      </c>
      <c r="G278" s="229">
        <v>173191</v>
      </c>
      <c r="H278" s="45">
        <v>980444.79</v>
      </c>
      <c r="I278">
        <v>59309.71</v>
      </c>
      <c r="J278">
        <v>116401.24</v>
      </c>
      <c r="K278" s="229">
        <v>116401.24</v>
      </c>
      <c r="L278" s="45">
        <v>175710.95</v>
      </c>
      <c r="M278" s="229" t="s">
        <v>3098</v>
      </c>
      <c r="N278" s="229" t="s">
        <v>3098</v>
      </c>
      <c r="O278" s="45">
        <v>36133</v>
      </c>
    </row>
    <row r="279" spans="1:15" x14ac:dyDescent="0.25">
      <c r="A279" t="s">
        <v>2247</v>
      </c>
      <c r="B279" t="s">
        <v>2248</v>
      </c>
      <c r="C279" t="s">
        <v>388</v>
      </c>
      <c r="D279" t="s">
        <v>2249</v>
      </c>
      <c r="E279">
        <v>937163.94</v>
      </c>
      <c r="F279">
        <v>161841.25</v>
      </c>
      <c r="G279" s="229">
        <v>161841.25</v>
      </c>
      <c r="H279" s="45">
        <v>1099005.19</v>
      </c>
      <c r="I279">
        <v>0</v>
      </c>
      <c r="J279">
        <v>75264.47</v>
      </c>
      <c r="K279" s="229">
        <v>75264.47</v>
      </c>
      <c r="L279" s="45">
        <v>75264.47</v>
      </c>
      <c r="M279" s="229" t="s">
        <v>3098</v>
      </c>
      <c r="N279" s="229" t="s">
        <v>3098</v>
      </c>
      <c r="O279" s="45">
        <v>82108</v>
      </c>
    </row>
    <row r="280" spans="1:15" x14ac:dyDescent="0.25">
      <c r="A280" t="s">
        <v>2250</v>
      </c>
      <c r="B280" t="s">
        <v>2251</v>
      </c>
      <c r="C280" t="s">
        <v>389</v>
      </c>
      <c r="D280" t="s">
        <v>2252</v>
      </c>
      <c r="E280">
        <v>0</v>
      </c>
      <c r="F280">
        <v>585897.05000000005</v>
      </c>
      <c r="G280" s="229">
        <v>585897.05000000005</v>
      </c>
      <c r="H280" s="45">
        <v>585897.05000000005</v>
      </c>
      <c r="I280">
        <v>0</v>
      </c>
      <c r="J280">
        <v>150887.35</v>
      </c>
      <c r="K280" s="229">
        <v>150887.35</v>
      </c>
      <c r="L280" s="45">
        <v>150887.35</v>
      </c>
      <c r="M280" s="229" t="s">
        <v>3098</v>
      </c>
      <c r="N280" s="229" t="s">
        <v>3098</v>
      </c>
      <c r="O280" s="45">
        <v>77104</v>
      </c>
    </row>
    <row r="281" spans="1:15" x14ac:dyDescent="0.25">
      <c r="A281" t="s">
        <v>2253</v>
      </c>
      <c r="B281" t="s">
        <v>2254</v>
      </c>
      <c r="C281" t="s">
        <v>390</v>
      </c>
      <c r="D281" t="s">
        <v>2255</v>
      </c>
      <c r="E281">
        <v>528720.03</v>
      </c>
      <c r="F281">
        <v>0</v>
      </c>
      <c r="G281" s="229">
        <v>0</v>
      </c>
      <c r="H281" s="45">
        <v>528720.03</v>
      </c>
      <c r="I281">
        <v>18418.27</v>
      </c>
      <c r="J281">
        <v>174001.33</v>
      </c>
      <c r="K281" s="229">
        <v>174001.33</v>
      </c>
      <c r="L281" s="45">
        <v>192419.59999999998</v>
      </c>
      <c r="M281" s="229" t="s">
        <v>3098</v>
      </c>
      <c r="N281" s="229" t="s">
        <v>3098</v>
      </c>
      <c r="O281" s="45">
        <v>15004</v>
      </c>
    </row>
    <row r="282" spans="1:15" x14ac:dyDescent="0.25">
      <c r="A282" t="s">
        <v>2256</v>
      </c>
      <c r="B282" t="s">
        <v>2257</v>
      </c>
      <c r="C282" t="s">
        <v>391</v>
      </c>
      <c r="D282" t="s">
        <v>2258</v>
      </c>
      <c r="E282">
        <v>249117.6</v>
      </c>
      <c r="F282">
        <v>1264475.32</v>
      </c>
      <c r="G282" s="229">
        <v>1264475.32</v>
      </c>
      <c r="H282" s="45">
        <v>1513592.9200000002</v>
      </c>
      <c r="I282">
        <v>300786.34000000003</v>
      </c>
      <c r="J282">
        <v>397702.56</v>
      </c>
      <c r="K282" s="229">
        <v>397702.56</v>
      </c>
      <c r="L282" s="45">
        <v>698488.9</v>
      </c>
      <c r="M282" s="229" t="s">
        <v>3098</v>
      </c>
      <c r="N282" s="229" t="s">
        <v>3098</v>
      </c>
      <c r="O282" s="45">
        <v>61156</v>
      </c>
    </row>
    <row r="283" spans="1:15" x14ac:dyDescent="0.25">
      <c r="A283" t="s">
        <v>2259</v>
      </c>
      <c r="B283" t="s">
        <v>2260</v>
      </c>
      <c r="C283" t="s">
        <v>392</v>
      </c>
      <c r="D283" t="s">
        <v>2261</v>
      </c>
      <c r="E283">
        <v>11939.66</v>
      </c>
      <c r="F283">
        <v>0</v>
      </c>
      <c r="G283" s="229">
        <v>0</v>
      </c>
      <c r="H283" s="45">
        <v>11939.66</v>
      </c>
      <c r="I283">
        <v>0</v>
      </c>
      <c r="J283">
        <v>14910</v>
      </c>
      <c r="K283" s="229">
        <v>14910</v>
      </c>
      <c r="L283" s="45">
        <v>14910</v>
      </c>
      <c r="M283" s="229" t="s">
        <v>3098</v>
      </c>
      <c r="N283" s="229" t="s">
        <v>3098</v>
      </c>
      <c r="O283" s="45">
        <v>61158</v>
      </c>
    </row>
    <row r="284" spans="1:15" x14ac:dyDescent="0.25">
      <c r="A284" t="s">
        <v>2262</v>
      </c>
      <c r="B284" t="s">
        <v>2263</v>
      </c>
      <c r="C284" t="s">
        <v>393</v>
      </c>
      <c r="D284" t="s">
        <v>2264</v>
      </c>
      <c r="E284">
        <v>281189.59999999998</v>
      </c>
      <c r="F284">
        <v>0</v>
      </c>
      <c r="G284" s="229">
        <v>0</v>
      </c>
      <c r="H284" s="45">
        <v>281189.59999999998</v>
      </c>
      <c r="I284">
        <v>0</v>
      </c>
      <c r="J284">
        <v>21682.76</v>
      </c>
      <c r="K284" s="229">
        <v>21682.76</v>
      </c>
      <c r="L284" s="45">
        <v>21682.76</v>
      </c>
      <c r="M284" s="229" t="s">
        <v>3098</v>
      </c>
      <c r="N284" s="229" t="s">
        <v>3098</v>
      </c>
      <c r="O284" s="45">
        <v>69108</v>
      </c>
    </row>
    <row r="285" spans="1:15" x14ac:dyDescent="0.25">
      <c r="A285" t="s">
        <v>2265</v>
      </c>
      <c r="B285" t="s">
        <v>2266</v>
      </c>
      <c r="C285" t="s">
        <v>394</v>
      </c>
      <c r="D285" t="s">
        <v>2267</v>
      </c>
      <c r="E285">
        <v>628085</v>
      </c>
      <c r="F285">
        <v>1227827</v>
      </c>
      <c r="G285" s="229">
        <v>1227827</v>
      </c>
      <c r="H285" s="45">
        <v>1855912</v>
      </c>
      <c r="I285">
        <v>608989.30000000005</v>
      </c>
      <c r="J285">
        <v>973154.67</v>
      </c>
      <c r="K285" s="229">
        <v>973154.67</v>
      </c>
      <c r="L285" s="45">
        <v>1582143.9700000002</v>
      </c>
      <c r="M285" s="229" t="s">
        <v>3098</v>
      </c>
      <c r="N285" s="229" t="s">
        <v>3098</v>
      </c>
      <c r="O285" s="45">
        <v>35092</v>
      </c>
    </row>
    <row r="286" spans="1:15" x14ac:dyDescent="0.25">
      <c r="A286" t="s">
        <v>2268</v>
      </c>
      <c r="B286" t="s">
        <v>2269</v>
      </c>
      <c r="C286" t="s">
        <v>395</v>
      </c>
      <c r="D286" t="s">
        <v>2270</v>
      </c>
      <c r="E286">
        <v>0</v>
      </c>
      <c r="F286">
        <v>90618</v>
      </c>
      <c r="G286" s="229">
        <v>90618</v>
      </c>
      <c r="H286" s="45">
        <v>90618</v>
      </c>
      <c r="I286">
        <v>32000</v>
      </c>
      <c r="J286">
        <v>68000</v>
      </c>
      <c r="K286" s="229">
        <v>68000</v>
      </c>
      <c r="L286" s="45">
        <v>100000</v>
      </c>
      <c r="M286" s="229" t="s">
        <v>3098</v>
      </c>
      <c r="N286" s="229" t="s">
        <v>3098</v>
      </c>
      <c r="O286" s="45">
        <v>97119</v>
      </c>
    </row>
    <row r="287" spans="1:15" x14ac:dyDescent="0.25">
      <c r="A287" t="s">
        <v>2271</v>
      </c>
      <c r="B287" t="s">
        <v>2272</v>
      </c>
      <c r="C287" t="s">
        <v>396</v>
      </c>
      <c r="D287" t="s">
        <v>2273</v>
      </c>
      <c r="E287">
        <v>338920.71</v>
      </c>
      <c r="F287">
        <v>115022.49</v>
      </c>
      <c r="G287" s="229">
        <v>115022.49</v>
      </c>
      <c r="H287" s="45">
        <v>453943.2</v>
      </c>
      <c r="I287">
        <v>37037.629999999997</v>
      </c>
      <c r="J287">
        <v>76448.17</v>
      </c>
      <c r="K287" s="229">
        <v>76448.17</v>
      </c>
      <c r="L287" s="45">
        <v>113485.79999999999</v>
      </c>
      <c r="M287" s="229" t="s">
        <v>3098</v>
      </c>
      <c r="N287" s="229" t="s">
        <v>3098</v>
      </c>
      <c r="O287" s="45">
        <v>114116</v>
      </c>
    </row>
    <row r="288" spans="1:15" x14ac:dyDescent="0.25">
      <c r="A288" t="s">
        <v>2274</v>
      </c>
      <c r="B288" t="s">
        <v>2275</v>
      </c>
      <c r="C288" t="s">
        <v>397</v>
      </c>
      <c r="D288" t="s">
        <v>2276</v>
      </c>
      <c r="E288">
        <v>121205.47</v>
      </c>
      <c r="F288">
        <v>1201037.04</v>
      </c>
      <c r="G288" s="229">
        <v>1201037.04</v>
      </c>
      <c r="H288" s="45">
        <v>1322242.51</v>
      </c>
      <c r="I288">
        <v>197599.3</v>
      </c>
      <c r="J288">
        <v>264030.61</v>
      </c>
      <c r="K288" s="229">
        <v>264030.61</v>
      </c>
      <c r="L288" s="45">
        <v>461629.91</v>
      </c>
      <c r="M288" s="229" t="s">
        <v>3098</v>
      </c>
      <c r="N288" s="229" t="s">
        <v>3098</v>
      </c>
      <c r="O288" s="45">
        <v>114115</v>
      </c>
    </row>
    <row r="289" spans="1:15" x14ac:dyDescent="0.25">
      <c r="A289" t="s">
        <v>2277</v>
      </c>
      <c r="B289" t="s">
        <v>2278</v>
      </c>
      <c r="C289" t="s">
        <v>398</v>
      </c>
      <c r="D289" t="s">
        <v>2279</v>
      </c>
      <c r="E289">
        <v>782047.14</v>
      </c>
      <c r="F289">
        <v>63094.36</v>
      </c>
      <c r="G289" s="229">
        <v>63094.36</v>
      </c>
      <c r="H289" s="45">
        <v>845141.5</v>
      </c>
      <c r="I289">
        <v>247899.05</v>
      </c>
      <c r="J289">
        <v>94227.45</v>
      </c>
      <c r="K289" s="229">
        <v>94227.45</v>
      </c>
      <c r="L289" s="45">
        <v>342126.5</v>
      </c>
      <c r="M289" s="229" t="s">
        <v>3098</v>
      </c>
      <c r="N289" s="229" t="s">
        <v>3098</v>
      </c>
      <c r="O289" s="45">
        <v>96107</v>
      </c>
    </row>
    <row r="290" spans="1:15" x14ac:dyDescent="0.25">
      <c r="A290" t="s">
        <v>2280</v>
      </c>
      <c r="B290" t="s">
        <v>2281</v>
      </c>
      <c r="C290" t="s">
        <v>399</v>
      </c>
      <c r="D290" t="s">
        <v>2282</v>
      </c>
      <c r="E290">
        <v>0</v>
      </c>
      <c r="F290">
        <v>102679.73</v>
      </c>
      <c r="G290" s="229">
        <v>102679.73</v>
      </c>
      <c r="H290" s="45">
        <v>102679.73</v>
      </c>
      <c r="I290">
        <v>0</v>
      </c>
      <c r="J290">
        <v>0</v>
      </c>
      <c r="K290" s="229">
        <v>0</v>
      </c>
      <c r="L290" s="45">
        <v>0</v>
      </c>
      <c r="M290" s="229" t="s">
        <v>3098</v>
      </c>
      <c r="N290" s="229" t="s">
        <v>3098</v>
      </c>
      <c r="O290" s="45">
        <v>58109</v>
      </c>
    </row>
    <row r="291" spans="1:15" x14ac:dyDescent="0.25">
      <c r="A291" t="s">
        <v>2283</v>
      </c>
      <c r="B291" t="s">
        <v>2284</v>
      </c>
      <c r="C291" t="s">
        <v>400</v>
      </c>
      <c r="D291" t="s">
        <v>2285</v>
      </c>
      <c r="E291">
        <v>0</v>
      </c>
      <c r="F291">
        <v>311000</v>
      </c>
      <c r="G291" s="229">
        <v>311000</v>
      </c>
      <c r="H291" s="45">
        <v>311000</v>
      </c>
      <c r="I291">
        <v>0</v>
      </c>
      <c r="J291">
        <v>20421.36</v>
      </c>
      <c r="K291" s="229">
        <v>20421.36</v>
      </c>
      <c r="L291" s="45">
        <v>20421.36</v>
      </c>
      <c r="M291" s="229" t="s">
        <v>3098</v>
      </c>
      <c r="N291" s="229" t="s">
        <v>3098</v>
      </c>
      <c r="O291" s="45">
        <v>63066</v>
      </c>
    </row>
    <row r="292" spans="1:15" x14ac:dyDescent="0.25">
      <c r="A292" t="s">
        <v>2286</v>
      </c>
      <c r="B292" t="s">
        <v>2287</v>
      </c>
      <c r="C292" t="s">
        <v>401</v>
      </c>
      <c r="D292" t="s">
        <v>2288</v>
      </c>
      <c r="E292">
        <v>9328.02</v>
      </c>
      <c r="F292">
        <v>181621.49</v>
      </c>
      <c r="G292" s="229">
        <v>181621.49</v>
      </c>
      <c r="H292" s="45">
        <v>190949.50999999998</v>
      </c>
      <c r="I292">
        <v>33224.04</v>
      </c>
      <c r="J292">
        <v>237156.7</v>
      </c>
      <c r="K292" s="229">
        <v>237156.7</v>
      </c>
      <c r="L292" s="45">
        <v>270380.74</v>
      </c>
      <c r="M292" s="229" t="s">
        <v>3098</v>
      </c>
      <c r="N292" s="229" t="s">
        <v>3098</v>
      </c>
      <c r="O292" s="45">
        <v>63067</v>
      </c>
    </row>
    <row r="293" spans="1:15" x14ac:dyDescent="0.25">
      <c r="A293" t="s">
        <v>2289</v>
      </c>
      <c r="B293" t="s">
        <v>2290</v>
      </c>
      <c r="C293" t="s">
        <v>402</v>
      </c>
      <c r="D293" t="s">
        <v>2291</v>
      </c>
      <c r="E293">
        <v>0</v>
      </c>
      <c r="F293">
        <v>511724.04</v>
      </c>
      <c r="G293" s="229">
        <v>511724.04</v>
      </c>
      <c r="H293" s="45">
        <v>511724.04</v>
      </c>
      <c r="I293">
        <v>180483.03</v>
      </c>
      <c r="J293">
        <v>250000</v>
      </c>
      <c r="K293" s="229">
        <v>250000</v>
      </c>
      <c r="L293" s="45">
        <v>430483.03</v>
      </c>
      <c r="M293" s="229" t="s">
        <v>3098</v>
      </c>
      <c r="N293" s="229" t="s">
        <v>3098</v>
      </c>
      <c r="O293" s="45">
        <v>84005</v>
      </c>
    </row>
    <row r="294" spans="1:15" x14ac:dyDescent="0.25">
      <c r="A294" t="s">
        <v>2292</v>
      </c>
      <c r="B294" t="s">
        <v>2293</v>
      </c>
      <c r="C294" t="s">
        <v>403</v>
      </c>
      <c r="D294" t="s">
        <v>2294</v>
      </c>
      <c r="E294">
        <v>0</v>
      </c>
      <c r="F294">
        <v>318669</v>
      </c>
      <c r="G294" s="229">
        <v>318669</v>
      </c>
      <c r="H294" s="45">
        <v>318669</v>
      </c>
      <c r="I294">
        <v>0</v>
      </c>
      <c r="J294">
        <v>85750</v>
      </c>
      <c r="K294" s="229">
        <v>85750</v>
      </c>
      <c r="L294" s="45">
        <v>85750</v>
      </c>
      <c r="M294" s="229" t="s">
        <v>3098</v>
      </c>
      <c r="N294" s="229" t="s">
        <v>3098</v>
      </c>
      <c r="O294" s="45">
        <v>64072</v>
      </c>
    </row>
    <row r="295" spans="1:15" x14ac:dyDescent="0.25">
      <c r="A295" t="s">
        <v>2295</v>
      </c>
      <c r="B295" t="s">
        <v>2296</v>
      </c>
      <c r="C295" t="s">
        <v>404</v>
      </c>
      <c r="D295" t="s">
        <v>2297</v>
      </c>
      <c r="E295">
        <v>0</v>
      </c>
      <c r="F295">
        <v>1013542</v>
      </c>
      <c r="G295" s="229">
        <v>1013542</v>
      </c>
      <c r="H295" s="45">
        <v>1013542</v>
      </c>
      <c r="I295">
        <v>0</v>
      </c>
      <c r="J295">
        <v>238386</v>
      </c>
      <c r="K295" s="229">
        <v>238386</v>
      </c>
      <c r="L295" s="45">
        <v>238386</v>
      </c>
      <c r="M295" s="229" t="s">
        <v>3098</v>
      </c>
      <c r="N295" s="229" t="s">
        <v>3098</v>
      </c>
      <c r="O295" s="45">
        <v>55106</v>
      </c>
    </row>
    <row r="296" spans="1:15" x14ac:dyDescent="0.25">
      <c r="A296" t="s">
        <v>2298</v>
      </c>
      <c r="B296" t="s">
        <v>2299</v>
      </c>
      <c r="C296" t="s">
        <v>405</v>
      </c>
      <c r="D296" t="s">
        <v>2300</v>
      </c>
      <c r="E296">
        <v>0</v>
      </c>
      <c r="F296">
        <v>122745.92</v>
      </c>
      <c r="G296" s="229">
        <v>122745.92</v>
      </c>
      <c r="H296" s="45">
        <v>122745.92</v>
      </c>
      <c r="I296">
        <v>10487.62</v>
      </c>
      <c r="J296">
        <v>12611.94</v>
      </c>
      <c r="K296" s="229">
        <v>12611.94</v>
      </c>
      <c r="L296" s="45">
        <v>23099.56</v>
      </c>
      <c r="M296" s="229" t="s">
        <v>3098</v>
      </c>
      <c r="N296" s="229" t="s">
        <v>3098</v>
      </c>
      <c r="O296" s="45">
        <v>106008</v>
      </c>
    </row>
    <row r="297" spans="1:15" x14ac:dyDescent="0.25">
      <c r="A297" t="s">
        <v>2301</v>
      </c>
      <c r="B297" t="s">
        <v>2302</v>
      </c>
      <c r="C297" t="s">
        <v>406</v>
      </c>
      <c r="D297" t="s">
        <v>2303</v>
      </c>
      <c r="E297">
        <v>80168.009999999995</v>
      </c>
      <c r="F297">
        <v>851462.03</v>
      </c>
      <c r="G297" s="229">
        <v>851462.03</v>
      </c>
      <c r="H297" s="45">
        <v>931630.04</v>
      </c>
      <c r="I297">
        <v>121990.27</v>
      </c>
      <c r="J297">
        <v>168430.29</v>
      </c>
      <c r="K297" s="229">
        <v>168430.29</v>
      </c>
      <c r="L297" s="45">
        <v>290420.56</v>
      </c>
      <c r="M297" s="229" t="s">
        <v>3098</v>
      </c>
      <c r="N297" s="229" t="s">
        <v>3098</v>
      </c>
      <c r="O297" s="45">
        <v>62070</v>
      </c>
    </row>
    <row r="298" spans="1:15" x14ac:dyDescent="0.25">
      <c r="A298" t="s">
        <v>2304</v>
      </c>
      <c r="B298" t="s">
        <v>2305</v>
      </c>
      <c r="C298" t="s">
        <v>407</v>
      </c>
      <c r="D298" t="s">
        <v>2306</v>
      </c>
      <c r="E298">
        <v>1040180.24</v>
      </c>
      <c r="F298">
        <v>2377773.71</v>
      </c>
      <c r="G298" s="229">
        <v>2377773.71</v>
      </c>
      <c r="H298" s="45">
        <v>3417953.95</v>
      </c>
      <c r="I298">
        <v>1324059.2</v>
      </c>
      <c r="J298">
        <v>20000</v>
      </c>
      <c r="K298" s="229">
        <v>20000</v>
      </c>
      <c r="L298" s="45">
        <v>1344059.2</v>
      </c>
      <c r="M298" s="229" t="s">
        <v>3098</v>
      </c>
      <c r="N298" s="229" t="s">
        <v>3098</v>
      </c>
      <c r="O298" s="45">
        <v>97129</v>
      </c>
    </row>
    <row r="299" spans="1:15" x14ac:dyDescent="0.25">
      <c r="A299" t="s">
        <v>2307</v>
      </c>
      <c r="B299" t="s">
        <v>2308</v>
      </c>
      <c r="C299" t="s">
        <v>408</v>
      </c>
      <c r="D299" t="s">
        <v>2309</v>
      </c>
      <c r="E299">
        <v>2033142.96</v>
      </c>
      <c r="F299">
        <v>1289571.8500000001</v>
      </c>
      <c r="G299" s="229">
        <v>1289571.8500000001</v>
      </c>
      <c r="H299" s="45">
        <v>3322714.81</v>
      </c>
      <c r="I299">
        <v>890021.58</v>
      </c>
      <c r="J299">
        <v>1091563.58</v>
      </c>
      <c r="K299" s="229">
        <v>1091563.58</v>
      </c>
      <c r="L299" s="45">
        <v>1981585.1600000001</v>
      </c>
      <c r="M299" s="229" t="s">
        <v>3098</v>
      </c>
      <c r="N299" s="229" t="s">
        <v>3098</v>
      </c>
      <c r="O299" s="45">
        <v>112102</v>
      </c>
    </row>
    <row r="300" spans="1:15" x14ac:dyDescent="0.25">
      <c r="A300" t="s">
        <v>2310</v>
      </c>
      <c r="B300" t="s">
        <v>2311</v>
      </c>
      <c r="C300" t="s">
        <v>409</v>
      </c>
      <c r="D300" t="s">
        <v>2312</v>
      </c>
      <c r="E300">
        <v>0</v>
      </c>
      <c r="F300">
        <v>1178538.99</v>
      </c>
      <c r="G300" s="229">
        <v>1178538.99</v>
      </c>
      <c r="H300" s="45">
        <v>1178538.99</v>
      </c>
      <c r="I300">
        <v>125892.51</v>
      </c>
      <c r="J300">
        <v>170019.5</v>
      </c>
      <c r="K300" s="229">
        <v>170019.5</v>
      </c>
      <c r="L300" s="45">
        <v>295912.01</v>
      </c>
      <c r="M300" s="229" t="s">
        <v>3098</v>
      </c>
      <c r="N300" s="229" t="s">
        <v>3098</v>
      </c>
      <c r="O300" s="45">
        <v>74201</v>
      </c>
    </row>
    <row r="301" spans="1:15" x14ac:dyDescent="0.25">
      <c r="A301" t="s">
        <v>2313</v>
      </c>
      <c r="B301" t="s">
        <v>2314</v>
      </c>
      <c r="C301" t="s">
        <v>410</v>
      </c>
      <c r="D301" t="s">
        <v>2315</v>
      </c>
      <c r="E301">
        <v>14003.01</v>
      </c>
      <c r="F301">
        <v>423936.19</v>
      </c>
      <c r="G301" s="229">
        <v>423936.19</v>
      </c>
      <c r="H301" s="45">
        <v>437939.20000000001</v>
      </c>
      <c r="I301">
        <v>38058.129999999997</v>
      </c>
      <c r="J301">
        <v>38028.129999999997</v>
      </c>
      <c r="K301" s="229">
        <v>38028.129999999997</v>
      </c>
      <c r="L301" s="45">
        <v>76086.259999999995</v>
      </c>
      <c r="M301" s="229" t="s">
        <v>3098</v>
      </c>
      <c r="N301" s="229" t="s">
        <v>3098</v>
      </c>
      <c r="O301" s="45">
        <v>32055</v>
      </c>
    </row>
    <row r="302" spans="1:15" x14ac:dyDescent="0.25">
      <c r="A302" t="s">
        <v>2316</v>
      </c>
      <c r="B302" t="s">
        <v>2317</v>
      </c>
      <c r="C302" t="s">
        <v>411</v>
      </c>
      <c r="D302" t="s">
        <v>2318</v>
      </c>
      <c r="E302">
        <v>0</v>
      </c>
      <c r="F302">
        <v>42867.71</v>
      </c>
      <c r="G302" s="229">
        <v>42867.71</v>
      </c>
      <c r="H302" s="45">
        <v>42867.71</v>
      </c>
      <c r="I302">
        <v>0</v>
      </c>
      <c r="J302">
        <v>382619.88</v>
      </c>
      <c r="K302" s="229">
        <v>382619.88</v>
      </c>
      <c r="L302" s="45">
        <v>382619.88</v>
      </c>
      <c r="M302" s="229" t="s">
        <v>3098</v>
      </c>
      <c r="N302" s="229" t="s">
        <v>3098</v>
      </c>
      <c r="O302" s="45">
        <v>60077</v>
      </c>
    </row>
    <row r="303" spans="1:15" x14ac:dyDescent="0.25">
      <c r="A303" t="s">
        <v>2319</v>
      </c>
      <c r="B303" t="s">
        <v>2320</v>
      </c>
      <c r="C303" t="s">
        <v>412</v>
      </c>
      <c r="D303" t="s">
        <v>2321</v>
      </c>
      <c r="E303">
        <v>706554</v>
      </c>
      <c r="F303">
        <v>0</v>
      </c>
      <c r="G303" s="229">
        <v>0</v>
      </c>
      <c r="H303" s="45">
        <v>706554</v>
      </c>
      <c r="I303">
        <v>182151</v>
      </c>
      <c r="J303">
        <v>0</v>
      </c>
      <c r="K303" s="229">
        <v>0</v>
      </c>
      <c r="L303" s="45">
        <v>182151</v>
      </c>
      <c r="M303" s="229" t="s">
        <v>3098</v>
      </c>
      <c r="N303" s="229" t="s">
        <v>3098</v>
      </c>
      <c r="O303" s="45">
        <v>9077</v>
      </c>
    </row>
    <row r="304" spans="1:15" x14ac:dyDescent="0.25">
      <c r="A304" t="s">
        <v>2322</v>
      </c>
      <c r="B304" t="s">
        <v>2323</v>
      </c>
      <c r="C304" t="s">
        <v>413</v>
      </c>
      <c r="D304" t="s">
        <v>2324</v>
      </c>
      <c r="E304">
        <v>0</v>
      </c>
      <c r="F304">
        <v>145084.32</v>
      </c>
      <c r="G304" s="229">
        <v>145084.32</v>
      </c>
      <c r="H304" s="45">
        <v>145084.32</v>
      </c>
      <c r="I304">
        <v>11384.04</v>
      </c>
      <c r="J304">
        <v>21875.34</v>
      </c>
      <c r="K304" s="229">
        <v>21875.34</v>
      </c>
      <c r="L304" s="45">
        <v>33259.380000000005</v>
      </c>
      <c r="M304" s="229" t="s">
        <v>3098</v>
      </c>
      <c r="N304" s="229" t="s">
        <v>3098</v>
      </c>
      <c r="O304" s="45">
        <v>58108</v>
      </c>
    </row>
    <row r="305" spans="1:15" x14ac:dyDescent="0.25">
      <c r="A305" t="s">
        <v>2325</v>
      </c>
      <c r="B305" t="s">
        <v>2326</v>
      </c>
      <c r="C305" t="s">
        <v>414</v>
      </c>
      <c r="D305" t="s">
        <v>2327</v>
      </c>
      <c r="E305">
        <v>270753.99</v>
      </c>
      <c r="F305">
        <v>1738462.15</v>
      </c>
      <c r="G305" s="229">
        <v>1738462.15</v>
      </c>
      <c r="H305" s="45">
        <v>2009216.14</v>
      </c>
      <c r="I305">
        <v>1633281.28</v>
      </c>
      <c r="J305">
        <v>1888092.23</v>
      </c>
      <c r="K305" s="229">
        <v>1888092.23</v>
      </c>
      <c r="L305" s="45">
        <v>3521373.51</v>
      </c>
      <c r="M305" s="229" t="s">
        <v>3098</v>
      </c>
      <c r="N305" s="229" t="s">
        <v>3098</v>
      </c>
      <c r="O305" s="45">
        <v>96094</v>
      </c>
    </row>
    <row r="306" spans="1:15" x14ac:dyDescent="0.25">
      <c r="A306" t="s">
        <v>2328</v>
      </c>
      <c r="B306" t="s">
        <v>2329</v>
      </c>
      <c r="C306" t="s">
        <v>415</v>
      </c>
      <c r="D306" t="s">
        <v>2330</v>
      </c>
      <c r="E306">
        <v>2000000</v>
      </c>
      <c r="F306">
        <v>1128211</v>
      </c>
      <c r="G306" s="229">
        <v>1128211</v>
      </c>
      <c r="H306" s="45">
        <v>3128211</v>
      </c>
      <c r="I306">
        <v>0</v>
      </c>
      <c r="J306">
        <v>782053</v>
      </c>
      <c r="K306" s="229">
        <v>782053</v>
      </c>
      <c r="L306" s="45">
        <v>782053</v>
      </c>
      <c r="M306" s="229" t="s">
        <v>3098</v>
      </c>
      <c r="N306" s="229" t="s">
        <v>3098</v>
      </c>
      <c r="O306" s="45">
        <v>36126</v>
      </c>
    </row>
    <row r="307" spans="1:15" x14ac:dyDescent="0.25">
      <c r="A307" t="s">
        <v>2331</v>
      </c>
      <c r="B307" t="s">
        <v>2332</v>
      </c>
      <c r="C307" t="s">
        <v>416</v>
      </c>
      <c r="D307" t="s">
        <v>2333</v>
      </c>
      <c r="E307">
        <v>0</v>
      </c>
      <c r="F307">
        <v>1687520.46</v>
      </c>
      <c r="G307" s="229">
        <v>1687520.46</v>
      </c>
      <c r="H307" s="45">
        <v>1687520.46</v>
      </c>
      <c r="I307">
        <v>0</v>
      </c>
      <c r="J307">
        <v>45849.1</v>
      </c>
      <c r="K307" s="229">
        <v>45849.1</v>
      </c>
      <c r="L307" s="45">
        <v>45849.1</v>
      </c>
      <c r="M307" s="229" t="s">
        <v>3098</v>
      </c>
      <c r="N307" s="229" t="s">
        <v>3098</v>
      </c>
      <c r="O307" s="45">
        <v>4110</v>
      </c>
    </row>
    <row r="308" spans="1:15" x14ac:dyDescent="0.25">
      <c r="A308" t="s">
        <v>2334</v>
      </c>
      <c r="B308" t="s">
        <v>2335</v>
      </c>
      <c r="C308" t="s">
        <v>418</v>
      </c>
      <c r="D308" t="s">
        <v>2336</v>
      </c>
      <c r="E308">
        <v>201166.27</v>
      </c>
      <c r="F308">
        <v>0</v>
      </c>
      <c r="G308" s="229">
        <v>0</v>
      </c>
      <c r="H308" s="45">
        <v>201166.27</v>
      </c>
      <c r="I308">
        <v>0</v>
      </c>
      <c r="J308">
        <v>57294.16</v>
      </c>
      <c r="K308" s="229">
        <v>57294.16</v>
      </c>
      <c r="L308" s="45">
        <v>57294.16</v>
      </c>
      <c r="M308" s="229" t="s">
        <v>3098</v>
      </c>
      <c r="N308" s="229" t="s">
        <v>3098</v>
      </c>
      <c r="O308" s="45">
        <v>7121</v>
      </c>
    </row>
    <row r="309" spans="1:15" x14ac:dyDescent="0.25">
      <c r="A309" t="s">
        <v>2334</v>
      </c>
      <c r="B309" t="s">
        <v>2337</v>
      </c>
      <c r="C309" t="s">
        <v>417</v>
      </c>
      <c r="D309" t="s">
        <v>2338</v>
      </c>
      <c r="E309">
        <v>7751.64</v>
      </c>
      <c r="F309">
        <v>11821.6</v>
      </c>
      <c r="G309" s="229">
        <v>11821.6</v>
      </c>
      <c r="H309" s="45">
        <v>19573.240000000002</v>
      </c>
      <c r="I309">
        <v>14132</v>
      </c>
      <c r="J309">
        <v>0</v>
      </c>
      <c r="K309" s="229">
        <v>0</v>
      </c>
      <c r="L309" s="45">
        <v>14132</v>
      </c>
      <c r="M309" s="229" t="s">
        <v>3098</v>
      </c>
      <c r="N309" s="229" t="s">
        <v>3098</v>
      </c>
      <c r="O309" s="45">
        <v>97116</v>
      </c>
    </row>
    <row r="310" spans="1:15" x14ac:dyDescent="0.25">
      <c r="A310" t="s">
        <v>2339</v>
      </c>
      <c r="B310" t="s">
        <v>2340</v>
      </c>
      <c r="C310" t="s">
        <v>419</v>
      </c>
      <c r="D310" t="s">
        <v>2341</v>
      </c>
      <c r="E310">
        <v>282213.83</v>
      </c>
      <c r="F310">
        <v>159562</v>
      </c>
      <c r="G310" s="229">
        <v>159562</v>
      </c>
      <c r="H310" s="45">
        <v>441775.83</v>
      </c>
      <c r="I310">
        <v>0</v>
      </c>
      <c r="J310">
        <v>69263.64</v>
      </c>
      <c r="K310" s="229">
        <v>69263.64</v>
      </c>
      <c r="L310" s="45">
        <v>69263.64</v>
      </c>
      <c r="M310" s="229" t="s">
        <v>3098</v>
      </c>
      <c r="N310" s="229" t="s">
        <v>3098</v>
      </c>
      <c r="O310" s="45">
        <v>11078</v>
      </c>
    </row>
    <row r="311" spans="1:15" x14ac:dyDescent="0.25">
      <c r="A311" t="s">
        <v>2342</v>
      </c>
      <c r="B311" t="s">
        <v>2343</v>
      </c>
      <c r="C311" t="s">
        <v>420</v>
      </c>
      <c r="D311" t="s">
        <v>2344</v>
      </c>
      <c r="E311">
        <v>73947.570000000007</v>
      </c>
      <c r="F311">
        <v>385450.57999999996</v>
      </c>
      <c r="G311" s="229">
        <v>385450.57999999996</v>
      </c>
      <c r="H311" s="45">
        <v>459398.14999999997</v>
      </c>
      <c r="I311">
        <v>15600</v>
      </c>
      <c r="J311">
        <v>14887.5</v>
      </c>
      <c r="K311" s="229">
        <v>14887.5</v>
      </c>
      <c r="L311" s="45">
        <v>30487.5</v>
      </c>
      <c r="M311" s="229" t="s">
        <v>3098</v>
      </c>
      <c r="N311" s="229" t="s">
        <v>3098</v>
      </c>
      <c r="O311" s="45">
        <v>69104</v>
      </c>
    </row>
    <row r="312" spans="1:15" x14ac:dyDescent="0.25">
      <c r="A312" t="s">
        <v>2345</v>
      </c>
      <c r="B312" t="s">
        <v>2346</v>
      </c>
      <c r="C312" t="s">
        <v>421</v>
      </c>
      <c r="D312" t="s">
        <v>2347</v>
      </c>
      <c r="E312">
        <v>584580.80000000005</v>
      </c>
      <c r="F312">
        <v>0</v>
      </c>
      <c r="G312" s="229">
        <v>0</v>
      </c>
      <c r="H312" s="45">
        <v>584580.80000000005</v>
      </c>
      <c r="I312">
        <v>146145.20000000001</v>
      </c>
      <c r="J312">
        <v>0</v>
      </c>
      <c r="K312" s="229">
        <v>0</v>
      </c>
      <c r="L312" s="45">
        <v>146145.20000000001</v>
      </c>
      <c r="M312" s="229" t="s">
        <v>3098</v>
      </c>
      <c r="N312" s="229" t="s">
        <v>3098</v>
      </c>
      <c r="O312" s="45">
        <v>19151</v>
      </c>
    </row>
    <row r="313" spans="1:15" x14ac:dyDescent="0.25">
      <c r="A313" t="s">
        <v>2348</v>
      </c>
      <c r="B313" t="s">
        <v>2349</v>
      </c>
      <c r="C313" t="s">
        <v>422</v>
      </c>
      <c r="D313" t="s">
        <v>2350</v>
      </c>
      <c r="E313">
        <v>0</v>
      </c>
      <c r="F313">
        <v>776328</v>
      </c>
      <c r="G313" s="229">
        <v>776328</v>
      </c>
      <c r="H313" s="45">
        <v>776328</v>
      </c>
      <c r="I313">
        <v>0</v>
      </c>
      <c r="J313">
        <v>305000</v>
      </c>
      <c r="K313" s="229">
        <v>305000</v>
      </c>
      <c r="L313" s="45">
        <v>305000</v>
      </c>
      <c r="M313" s="229" t="s">
        <v>3098</v>
      </c>
      <c r="N313" s="229" t="s">
        <v>3098</v>
      </c>
      <c r="O313" s="45">
        <v>105124</v>
      </c>
    </row>
    <row r="314" spans="1:15" x14ac:dyDescent="0.25">
      <c r="A314" t="s">
        <v>2351</v>
      </c>
      <c r="B314" t="s">
        <v>2352</v>
      </c>
      <c r="C314" t="s">
        <v>423</v>
      </c>
      <c r="D314" t="s">
        <v>2353</v>
      </c>
      <c r="E314">
        <v>107008.44</v>
      </c>
      <c r="F314">
        <v>187567.19</v>
      </c>
      <c r="G314" s="229">
        <v>187567.19</v>
      </c>
      <c r="H314" s="45">
        <v>294575.63</v>
      </c>
      <c r="I314">
        <v>46806.18</v>
      </c>
      <c r="J314">
        <v>31928.29</v>
      </c>
      <c r="K314" s="229">
        <v>31928.29</v>
      </c>
      <c r="L314" s="45">
        <v>78734.47</v>
      </c>
      <c r="M314" s="229" t="s">
        <v>3098</v>
      </c>
      <c r="N314" s="229" t="s">
        <v>3098</v>
      </c>
      <c r="O314" s="45">
        <v>66103</v>
      </c>
    </row>
    <row r="315" spans="1:15" x14ac:dyDescent="0.25">
      <c r="A315" t="s">
        <v>2354</v>
      </c>
      <c r="B315" t="s">
        <v>2355</v>
      </c>
      <c r="C315" t="s">
        <v>424</v>
      </c>
      <c r="D315" t="s">
        <v>2356</v>
      </c>
      <c r="E315">
        <v>0</v>
      </c>
      <c r="F315">
        <v>0</v>
      </c>
      <c r="G315" s="229">
        <v>0</v>
      </c>
      <c r="H315" s="45">
        <v>0</v>
      </c>
      <c r="I315">
        <v>0</v>
      </c>
      <c r="J315">
        <v>0</v>
      </c>
      <c r="K315" s="229">
        <v>0</v>
      </c>
      <c r="L315" s="45">
        <v>0</v>
      </c>
      <c r="M315" s="229" t="s">
        <v>3098</v>
      </c>
      <c r="N315" s="229" t="s">
        <v>3098</v>
      </c>
      <c r="O315" s="45">
        <v>55104</v>
      </c>
    </row>
    <row r="316" spans="1:15" x14ac:dyDescent="0.25">
      <c r="A316" t="s">
        <v>2357</v>
      </c>
      <c r="B316" t="s">
        <v>2358</v>
      </c>
      <c r="C316" t="s">
        <v>425</v>
      </c>
      <c r="D316" t="s">
        <v>2359</v>
      </c>
      <c r="E316">
        <v>0</v>
      </c>
      <c r="F316">
        <v>3744</v>
      </c>
      <c r="G316" s="229">
        <v>3744</v>
      </c>
      <c r="H316" s="45">
        <v>3744</v>
      </c>
      <c r="I316">
        <v>2960</v>
      </c>
      <c r="J316">
        <v>0</v>
      </c>
      <c r="K316" s="229">
        <v>0</v>
      </c>
      <c r="L316" s="45">
        <v>2960</v>
      </c>
      <c r="M316" s="229" t="s">
        <v>3098</v>
      </c>
      <c r="N316" s="229" t="s">
        <v>3098</v>
      </c>
      <c r="O316" s="45">
        <v>13060</v>
      </c>
    </row>
    <row r="317" spans="1:15" x14ac:dyDescent="0.25">
      <c r="A317" t="s">
        <v>2360</v>
      </c>
      <c r="B317" t="s">
        <v>2361</v>
      </c>
      <c r="C317" t="s">
        <v>426</v>
      </c>
      <c r="D317" t="s">
        <v>2362</v>
      </c>
      <c r="E317">
        <v>0</v>
      </c>
      <c r="F317">
        <v>0</v>
      </c>
      <c r="G317" s="229">
        <v>0</v>
      </c>
      <c r="H317" s="45">
        <v>0</v>
      </c>
      <c r="I317">
        <v>0</v>
      </c>
      <c r="J317">
        <v>0</v>
      </c>
      <c r="K317" s="229">
        <v>0</v>
      </c>
      <c r="L317" s="45">
        <v>0</v>
      </c>
      <c r="M317" s="229" t="s">
        <v>3098</v>
      </c>
      <c r="N317" s="229" t="s">
        <v>3098</v>
      </c>
      <c r="O317" s="45">
        <v>24091</v>
      </c>
    </row>
    <row r="318" spans="1:15" x14ac:dyDescent="0.25">
      <c r="A318" t="s">
        <v>2363</v>
      </c>
      <c r="B318" t="s">
        <v>2364</v>
      </c>
      <c r="C318" t="s">
        <v>427</v>
      </c>
      <c r="D318" t="s">
        <v>2365</v>
      </c>
      <c r="E318">
        <v>1977017</v>
      </c>
      <c r="F318">
        <v>0</v>
      </c>
      <c r="G318" s="229">
        <v>0</v>
      </c>
      <c r="H318" s="45">
        <v>1977017</v>
      </c>
      <c r="I318">
        <v>125327</v>
      </c>
      <c r="J318">
        <v>1977017</v>
      </c>
      <c r="K318" s="229">
        <v>1977017</v>
      </c>
      <c r="L318" s="45">
        <v>2102344</v>
      </c>
      <c r="M318" s="229" t="s">
        <v>3098</v>
      </c>
      <c r="N318" s="229" t="s">
        <v>3098</v>
      </c>
      <c r="O318" s="45">
        <v>88081</v>
      </c>
    </row>
    <row r="319" spans="1:15" x14ac:dyDescent="0.25">
      <c r="A319" t="s">
        <v>2366</v>
      </c>
      <c r="B319" t="s">
        <v>2367</v>
      </c>
      <c r="C319" t="s">
        <v>232</v>
      </c>
      <c r="D319" t="s">
        <v>2368</v>
      </c>
      <c r="E319">
        <v>1012474.89</v>
      </c>
      <c r="F319">
        <v>268799.92</v>
      </c>
      <c r="G319" s="229">
        <v>268799.92</v>
      </c>
      <c r="H319" s="45">
        <v>1281274.81</v>
      </c>
      <c r="I319">
        <v>0</v>
      </c>
      <c r="J319">
        <v>2137937.23</v>
      </c>
      <c r="K319" s="229">
        <v>2137937.23</v>
      </c>
      <c r="L319" s="45">
        <v>2137937.23</v>
      </c>
      <c r="M319" s="229" t="s">
        <v>3098</v>
      </c>
      <c r="N319" s="229" t="s">
        <v>3098</v>
      </c>
      <c r="O319" s="45">
        <v>115923</v>
      </c>
    </row>
    <row r="320" spans="1:15" x14ac:dyDescent="0.25">
      <c r="A320" t="s">
        <v>2369</v>
      </c>
      <c r="B320" t="s">
        <v>2370</v>
      </c>
      <c r="C320" t="s">
        <v>428</v>
      </c>
      <c r="D320" t="s">
        <v>2371</v>
      </c>
      <c r="E320">
        <v>3797928.76</v>
      </c>
      <c r="F320">
        <v>340208.58</v>
      </c>
      <c r="G320" s="229">
        <v>340208.58</v>
      </c>
      <c r="H320" s="45">
        <v>4138137.34</v>
      </c>
      <c r="I320">
        <v>712923.46</v>
      </c>
      <c r="J320">
        <v>1212765.2</v>
      </c>
      <c r="K320" s="229">
        <v>1212765.2</v>
      </c>
      <c r="L320" s="45">
        <v>1925688.66</v>
      </c>
      <c r="M320" s="229" t="s">
        <v>3098</v>
      </c>
      <c r="N320" s="229" t="s">
        <v>3098</v>
      </c>
      <c r="O320" s="45">
        <v>5128</v>
      </c>
    </row>
    <row r="321" spans="1:15" x14ac:dyDescent="0.25">
      <c r="A321" t="s">
        <v>2372</v>
      </c>
      <c r="B321" t="s">
        <v>2373</v>
      </c>
      <c r="C321" t="s">
        <v>429</v>
      </c>
      <c r="D321" t="s">
        <v>2374</v>
      </c>
      <c r="E321">
        <v>745459.43</v>
      </c>
      <c r="F321">
        <v>490162.97</v>
      </c>
      <c r="G321" s="229">
        <v>490162.97</v>
      </c>
      <c r="H321" s="45">
        <v>1235622.3999999999</v>
      </c>
      <c r="I321">
        <v>0</v>
      </c>
      <c r="J321">
        <v>205200.75</v>
      </c>
      <c r="K321" s="229">
        <v>205200.75</v>
      </c>
      <c r="L321" s="45">
        <v>205200.75</v>
      </c>
      <c r="M321" s="229" t="s">
        <v>3098</v>
      </c>
      <c r="N321" s="229" t="s">
        <v>3098</v>
      </c>
      <c r="O321" s="45">
        <v>68070</v>
      </c>
    </row>
    <row r="322" spans="1:15" x14ac:dyDescent="0.25">
      <c r="A322" t="s">
        <v>2375</v>
      </c>
      <c r="B322" t="s">
        <v>2376</v>
      </c>
      <c r="C322" t="s">
        <v>430</v>
      </c>
      <c r="D322" t="s">
        <v>2377</v>
      </c>
      <c r="E322">
        <v>15593.04</v>
      </c>
      <c r="F322">
        <v>69564.3</v>
      </c>
      <c r="G322" s="229">
        <v>69564.3</v>
      </c>
      <c r="H322" s="45">
        <v>85157.34</v>
      </c>
      <c r="I322">
        <v>0</v>
      </c>
      <c r="J322">
        <v>52168.5</v>
      </c>
      <c r="K322" s="229">
        <v>52168.5</v>
      </c>
      <c r="L322" s="45">
        <v>52168.5</v>
      </c>
      <c r="M322" s="229" t="s">
        <v>3098</v>
      </c>
      <c r="N322" s="229" t="s">
        <v>3098</v>
      </c>
      <c r="O322" s="45">
        <v>68072</v>
      </c>
    </row>
    <row r="323" spans="1:15" x14ac:dyDescent="0.25">
      <c r="A323" t="s">
        <v>2378</v>
      </c>
      <c r="B323" t="s">
        <v>2379</v>
      </c>
      <c r="C323" t="s">
        <v>431</v>
      </c>
      <c r="D323" t="s">
        <v>2380</v>
      </c>
      <c r="E323">
        <v>0</v>
      </c>
      <c r="F323">
        <v>837441.71</v>
      </c>
      <c r="G323" s="229">
        <v>837441.71</v>
      </c>
      <c r="H323" s="45">
        <v>837441.71</v>
      </c>
      <c r="I323">
        <v>0</v>
      </c>
      <c r="J323">
        <v>165485.84</v>
      </c>
      <c r="K323" s="229">
        <v>165485.84</v>
      </c>
      <c r="L323" s="45">
        <v>165485.84</v>
      </c>
      <c r="M323" s="229" t="s">
        <v>3098</v>
      </c>
      <c r="N323" s="229" t="s">
        <v>3098</v>
      </c>
      <c r="O323" s="45">
        <v>69106</v>
      </c>
    </row>
    <row r="324" spans="1:15" x14ac:dyDescent="0.25">
      <c r="A324" t="s">
        <v>2381</v>
      </c>
      <c r="B324" t="s">
        <v>2382</v>
      </c>
      <c r="C324" t="s">
        <v>432</v>
      </c>
      <c r="D324" t="s">
        <v>2383</v>
      </c>
      <c r="E324">
        <v>1898926.76</v>
      </c>
      <c r="F324">
        <v>0</v>
      </c>
      <c r="G324" s="229">
        <v>0</v>
      </c>
      <c r="H324" s="45">
        <v>1898926.76</v>
      </c>
      <c r="I324">
        <v>291405.42</v>
      </c>
      <c r="J324">
        <v>207202.89</v>
      </c>
      <c r="K324" s="229">
        <v>207202.89</v>
      </c>
      <c r="L324" s="45">
        <v>498608.31</v>
      </c>
      <c r="M324" s="229" t="s">
        <v>3098</v>
      </c>
      <c r="N324" s="229" t="s">
        <v>3098</v>
      </c>
      <c r="O324" s="45">
        <v>70093</v>
      </c>
    </row>
    <row r="325" spans="1:15" x14ac:dyDescent="0.25">
      <c r="A325" t="s">
        <v>2384</v>
      </c>
      <c r="B325" t="s">
        <v>2385</v>
      </c>
      <c r="C325" t="s">
        <v>433</v>
      </c>
      <c r="D325" t="s">
        <v>2386</v>
      </c>
      <c r="E325">
        <v>59395.92</v>
      </c>
      <c r="F325">
        <v>65976.959999999992</v>
      </c>
      <c r="G325" s="229">
        <v>65976.959999999992</v>
      </c>
      <c r="H325" s="45">
        <v>125372.87999999999</v>
      </c>
      <c r="I325">
        <v>29905.17</v>
      </c>
      <c r="J325">
        <v>4942</v>
      </c>
      <c r="K325" s="229">
        <v>4942</v>
      </c>
      <c r="L325" s="45">
        <v>34847.17</v>
      </c>
      <c r="M325" s="229" t="s">
        <v>3098</v>
      </c>
      <c r="N325" s="229" t="s">
        <v>3098</v>
      </c>
      <c r="O325" s="45">
        <v>42121</v>
      </c>
    </row>
    <row r="326" spans="1:15" x14ac:dyDescent="0.25">
      <c r="A326" t="s">
        <v>2387</v>
      </c>
      <c r="B326" t="s">
        <v>2388</v>
      </c>
      <c r="C326" t="s">
        <v>434</v>
      </c>
      <c r="D326" t="s">
        <v>2389</v>
      </c>
      <c r="E326">
        <v>1431457.16</v>
      </c>
      <c r="F326">
        <v>502361.85</v>
      </c>
      <c r="G326" s="229">
        <v>502361.85</v>
      </c>
      <c r="H326" s="45">
        <v>1933819.0099999998</v>
      </c>
      <c r="I326">
        <v>259923</v>
      </c>
      <c r="J326">
        <v>241139.99</v>
      </c>
      <c r="K326" s="229">
        <v>241139.99</v>
      </c>
      <c r="L326" s="45">
        <v>501062.99</v>
      </c>
      <c r="M326" s="229" t="s">
        <v>3098</v>
      </c>
      <c r="N326" s="229" t="s">
        <v>3098</v>
      </c>
      <c r="O326" s="45">
        <v>71091</v>
      </c>
    </row>
    <row r="327" spans="1:15" x14ac:dyDescent="0.25">
      <c r="A327" t="s">
        <v>2390</v>
      </c>
      <c r="B327" t="s">
        <v>2391</v>
      </c>
      <c r="C327" t="s">
        <v>435</v>
      </c>
      <c r="D327" t="s">
        <v>2392</v>
      </c>
      <c r="E327">
        <v>909296.18</v>
      </c>
      <c r="F327">
        <v>1543284.32</v>
      </c>
      <c r="G327" s="229">
        <v>1543284.32</v>
      </c>
      <c r="H327" s="45">
        <v>2452580.5</v>
      </c>
      <c r="I327">
        <v>670669.94999999995</v>
      </c>
      <c r="J327">
        <v>587563.64</v>
      </c>
      <c r="K327" s="229">
        <v>587563.64</v>
      </c>
      <c r="L327" s="45">
        <v>1258233.5899999999</v>
      </c>
      <c r="M327" s="229" t="s">
        <v>3098</v>
      </c>
      <c r="N327" s="229" t="s">
        <v>3098</v>
      </c>
      <c r="O327" s="45">
        <v>71092</v>
      </c>
    </row>
    <row r="328" spans="1:15" x14ac:dyDescent="0.25">
      <c r="A328" t="s">
        <v>2393</v>
      </c>
      <c r="B328" t="s">
        <v>2394</v>
      </c>
      <c r="C328" t="s">
        <v>436</v>
      </c>
      <c r="D328" t="s">
        <v>2395</v>
      </c>
      <c r="E328">
        <v>0</v>
      </c>
      <c r="F328">
        <v>300498</v>
      </c>
      <c r="G328" s="229">
        <v>300498</v>
      </c>
      <c r="H328" s="45">
        <v>300498</v>
      </c>
      <c r="I328">
        <v>0</v>
      </c>
      <c r="J328">
        <v>0</v>
      </c>
      <c r="K328" s="229">
        <v>0</v>
      </c>
      <c r="L328" s="45">
        <v>0</v>
      </c>
      <c r="M328" s="229" t="s">
        <v>3098</v>
      </c>
      <c r="N328" s="229" t="s">
        <v>3098</v>
      </c>
      <c r="O328" s="45">
        <v>44083</v>
      </c>
    </row>
    <row r="329" spans="1:15" x14ac:dyDescent="0.25">
      <c r="A329" t="s">
        <v>2396</v>
      </c>
      <c r="B329" t="s">
        <v>2397</v>
      </c>
      <c r="C329" t="s">
        <v>437</v>
      </c>
      <c r="D329" t="s">
        <v>2398</v>
      </c>
      <c r="E329">
        <v>174444.61</v>
      </c>
      <c r="F329">
        <v>2316178.79</v>
      </c>
      <c r="G329" s="229">
        <v>2316178.79</v>
      </c>
      <c r="H329" s="45">
        <v>2490623.4</v>
      </c>
      <c r="I329">
        <v>375698.33</v>
      </c>
      <c r="J329">
        <v>808810.99</v>
      </c>
      <c r="K329" s="229">
        <v>808810.99</v>
      </c>
      <c r="L329" s="45">
        <v>1184509.32</v>
      </c>
      <c r="M329" s="229" t="s">
        <v>3098</v>
      </c>
      <c r="N329" s="229" t="s">
        <v>3098</v>
      </c>
      <c r="O329" s="45">
        <v>114114</v>
      </c>
    </row>
    <row r="330" spans="1:15" x14ac:dyDescent="0.25">
      <c r="A330" t="s">
        <v>2399</v>
      </c>
      <c r="B330" t="s">
        <v>2400</v>
      </c>
      <c r="C330" t="s">
        <v>438</v>
      </c>
      <c r="D330" t="s">
        <v>2401</v>
      </c>
      <c r="E330">
        <v>0</v>
      </c>
      <c r="F330">
        <v>3036206</v>
      </c>
      <c r="G330" s="229">
        <v>3036206</v>
      </c>
      <c r="H330" s="45">
        <v>3036206</v>
      </c>
      <c r="I330">
        <v>0</v>
      </c>
      <c r="J330">
        <v>552672</v>
      </c>
      <c r="K330" s="229">
        <v>552672</v>
      </c>
      <c r="L330" s="45">
        <v>552672</v>
      </c>
      <c r="M330" s="229" t="s">
        <v>3098</v>
      </c>
      <c r="N330" s="229" t="s">
        <v>3098</v>
      </c>
      <c r="O330" s="45">
        <v>46130</v>
      </c>
    </row>
    <row r="331" spans="1:15" x14ac:dyDescent="0.25">
      <c r="A331" t="s">
        <v>2402</v>
      </c>
      <c r="B331" t="s">
        <v>2403</v>
      </c>
      <c r="C331" t="s">
        <v>439</v>
      </c>
      <c r="D331" t="s">
        <v>2404</v>
      </c>
      <c r="E331">
        <v>1160208.8899999999</v>
      </c>
      <c r="F331">
        <v>755476.69</v>
      </c>
      <c r="G331" s="229">
        <v>755476.69</v>
      </c>
      <c r="H331" s="45">
        <v>1915685.5799999998</v>
      </c>
      <c r="I331">
        <v>359029.98</v>
      </c>
      <c r="J331">
        <v>176246.37</v>
      </c>
      <c r="K331" s="229">
        <v>176246.37</v>
      </c>
      <c r="L331" s="45">
        <v>535276.35</v>
      </c>
      <c r="M331" s="229" t="s">
        <v>3098</v>
      </c>
      <c r="N331" s="229" t="s">
        <v>3098</v>
      </c>
      <c r="O331" s="45">
        <v>55108</v>
      </c>
    </row>
    <row r="332" spans="1:15" x14ac:dyDescent="0.25">
      <c r="A332" t="s">
        <v>2405</v>
      </c>
      <c r="B332" t="s">
        <v>2406</v>
      </c>
      <c r="C332" t="s">
        <v>440</v>
      </c>
      <c r="D332" t="s">
        <v>2407</v>
      </c>
      <c r="E332">
        <v>0</v>
      </c>
      <c r="F332">
        <v>487367.31</v>
      </c>
      <c r="G332" s="229">
        <v>487367.31</v>
      </c>
      <c r="H332" s="45">
        <v>487367.31</v>
      </c>
      <c r="I332">
        <v>0</v>
      </c>
      <c r="J332">
        <v>78001.06</v>
      </c>
      <c r="K332" s="229">
        <v>78001.06</v>
      </c>
      <c r="L332" s="45">
        <v>78001.06</v>
      </c>
      <c r="M332" s="229" t="s">
        <v>3098</v>
      </c>
      <c r="N332" s="229" t="s">
        <v>3098</v>
      </c>
      <c r="O332" s="45">
        <v>91091</v>
      </c>
    </row>
    <row r="333" spans="1:15" x14ac:dyDescent="0.25">
      <c r="A333" t="s">
        <v>2408</v>
      </c>
      <c r="B333" t="s">
        <v>2409</v>
      </c>
      <c r="C333" t="s">
        <v>441</v>
      </c>
      <c r="D333" t="s">
        <v>2410</v>
      </c>
      <c r="E333">
        <v>90364.18</v>
      </c>
      <c r="F333">
        <v>509202.63</v>
      </c>
      <c r="G333" s="229">
        <v>509202.63</v>
      </c>
      <c r="H333" s="45">
        <v>599566.81000000006</v>
      </c>
      <c r="I333">
        <v>28289.88</v>
      </c>
      <c r="J333">
        <v>58797.93</v>
      </c>
      <c r="K333" s="229">
        <v>58797.93</v>
      </c>
      <c r="L333" s="45">
        <v>87087.81</v>
      </c>
      <c r="M333" s="229" t="s">
        <v>3098</v>
      </c>
      <c r="N333" s="229" t="s">
        <v>3098</v>
      </c>
      <c r="O333" s="45">
        <v>12108</v>
      </c>
    </row>
    <row r="334" spans="1:15" x14ac:dyDescent="0.25">
      <c r="A334" t="s">
        <v>2411</v>
      </c>
      <c r="B334" t="s">
        <v>2412</v>
      </c>
      <c r="C334" t="s">
        <v>442</v>
      </c>
      <c r="D334" t="s">
        <v>2413</v>
      </c>
      <c r="E334">
        <v>389000</v>
      </c>
      <c r="F334">
        <v>89292</v>
      </c>
      <c r="G334" s="229">
        <v>89292</v>
      </c>
      <c r="H334" s="45">
        <v>478292</v>
      </c>
      <c r="I334">
        <v>0</v>
      </c>
      <c r="J334">
        <v>144573</v>
      </c>
      <c r="K334" s="229">
        <v>144573</v>
      </c>
      <c r="L334" s="45">
        <v>144573</v>
      </c>
      <c r="M334" s="229" t="s">
        <v>3098</v>
      </c>
      <c r="N334" s="229" t="s">
        <v>3098</v>
      </c>
      <c r="O334" s="45">
        <v>16097</v>
      </c>
    </row>
    <row r="335" spans="1:15" x14ac:dyDescent="0.25">
      <c r="A335" t="s">
        <v>2414</v>
      </c>
      <c r="B335" t="s">
        <v>2415</v>
      </c>
      <c r="C335" t="s">
        <v>443</v>
      </c>
      <c r="D335" t="s">
        <v>2416</v>
      </c>
      <c r="E335">
        <v>1466246</v>
      </c>
      <c r="F335">
        <v>2952860</v>
      </c>
      <c r="G335" s="229">
        <v>2952860</v>
      </c>
      <c r="H335" s="45">
        <v>4419106</v>
      </c>
      <c r="I335">
        <v>1040892</v>
      </c>
      <c r="J335">
        <v>1075763</v>
      </c>
      <c r="K335" s="229">
        <v>1075763</v>
      </c>
      <c r="L335" s="45">
        <v>2116655</v>
      </c>
      <c r="M335" s="229" t="s">
        <v>3098</v>
      </c>
      <c r="N335" s="229" t="s">
        <v>3098</v>
      </c>
      <c r="O335" s="45">
        <v>73108</v>
      </c>
    </row>
    <row r="336" spans="1:15" x14ac:dyDescent="0.25">
      <c r="A336" t="s">
        <v>2417</v>
      </c>
      <c r="B336" t="s">
        <v>2418</v>
      </c>
      <c r="C336" t="s">
        <v>444</v>
      </c>
      <c r="D336" t="s">
        <v>2419</v>
      </c>
      <c r="E336">
        <v>254276.24</v>
      </c>
      <c r="F336">
        <v>3021116</v>
      </c>
      <c r="G336" s="229">
        <v>3021116</v>
      </c>
      <c r="H336" s="45">
        <v>3275392.24</v>
      </c>
      <c r="I336">
        <v>247917.17</v>
      </c>
      <c r="J336">
        <v>674446.9</v>
      </c>
      <c r="K336" s="229">
        <v>674446.9</v>
      </c>
      <c r="L336" s="45">
        <v>922364.07000000007</v>
      </c>
      <c r="M336" s="229" t="s">
        <v>3098</v>
      </c>
      <c r="N336" s="229" t="s">
        <v>3098</v>
      </c>
      <c r="O336" s="45">
        <v>108142</v>
      </c>
    </row>
    <row r="337" spans="1:15" x14ac:dyDescent="0.25">
      <c r="A337" t="s">
        <v>2420</v>
      </c>
      <c r="B337" t="s">
        <v>2421</v>
      </c>
      <c r="C337" t="s">
        <v>445</v>
      </c>
      <c r="D337" t="s">
        <v>2422</v>
      </c>
      <c r="E337">
        <v>0</v>
      </c>
      <c r="F337">
        <v>734793.6</v>
      </c>
      <c r="G337" s="229">
        <v>734793.6</v>
      </c>
      <c r="H337" s="45">
        <v>734793.6</v>
      </c>
      <c r="I337">
        <v>0</v>
      </c>
      <c r="J337">
        <v>183698.4</v>
      </c>
      <c r="K337" s="229">
        <v>183698.4</v>
      </c>
      <c r="L337" s="45">
        <v>183698.4</v>
      </c>
      <c r="M337" s="229" t="s">
        <v>3098</v>
      </c>
      <c r="N337" s="229" t="s">
        <v>3098</v>
      </c>
      <c r="O337" s="45">
        <v>14127</v>
      </c>
    </row>
    <row r="338" spans="1:15" x14ac:dyDescent="0.25">
      <c r="A338" t="s">
        <v>2423</v>
      </c>
      <c r="B338" t="s">
        <v>2424</v>
      </c>
      <c r="C338" t="s">
        <v>446</v>
      </c>
      <c r="D338" t="s">
        <v>2425</v>
      </c>
      <c r="E338">
        <v>50737.5</v>
      </c>
      <c r="F338">
        <v>460126.5</v>
      </c>
      <c r="G338" s="229">
        <v>460126.5</v>
      </c>
      <c r="H338" s="45">
        <v>510864</v>
      </c>
      <c r="I338">
        <v>0</v>
      </c>
      <c r="J338">
        <v>127716</v>
      </c>
      <c r="K338" s="229">
        <v>127716</v>
      </c>
      <c r="L338" s="45">
        <v>127716</v>
      </c>
      <c r="M338" s="229" t="s">
        <v>3098</v>
      </c>
      <c r="N338" s="229" t="s">
        <v>3098</v>
      </c>
      <c r="O338" s="45">
        <v>45076</v>
      </c>
    </row>
    <row r="339" spans="1:15" x14ac:dyDescent="0.25">
      <c r="A339" t="s">
        <v>2426</v>
      </c>
      <c r="B339" t="s">
        <v>2427</v>
      </c>
      <c r="C339" t="s">
        <v>447</v>
      </c>
      <c r="D339" t="s">
        <v>2428</v>
      </c>
      <c r="E339">
        <v>175175</v>
      </c>
      <c r="F339">
        <v>198229</v>
      </c>
      <c r="G339" s="229">
        <v>198229</v>
      </c>
      <c r="H339" s="45">
        <v>373404</v>
      </c>
      <c r="I339">
        <v>24825</v>
      </c>
      <c r="J339">
        <v>68526</v>
      </c>
      <c r="K339" s="229">
        <v>68526</v>
      </c>
      <c r="L339" s="45">
        <v>93351</v>
      </c>
      <c r="M339" s="229" t="s">
        <v>3098</v>
      </c>
      <c r="N339" s="229" t="s">
        <v>3098</v>
      </c>
      <c r="O339" s="45">
        <v>36138</v>
      </c>
    </row>
    <row r="340" spans="1:15" x14ac:dyDescent="0.25">
      <c r="A340" t="s">
        <v>2429</v>
      </c>
      <c r="B340" t="s">
        <v>2430</v>
      </c>
      <c r="C340" t="s">
        <v>448</v>
      </c>
      <c r="D340" t="s">
        <v>2431</v>
      </c>
      <c r="E340">
        <v>1544893.36</v>
      </c>
      <c r="F340">
        <v>2657615.4900000002</v>
      </c>
      <c r="G340" s="229">
        <v>2657615.4900000002</v>
      </c>
      <c r="H340" s="45">
        <v>4202508.8500000006</v>
      </c>
      <c r="I340">
        <v>122367.72</v>
      </c>
      <c r="J340">
        <v>41576.730000000003</v>
      </c>
      <c r="K340" s="229">
        <v>41576.730000000003</v>
      </c>
      <c r="L340" s="45">
        <v>163944.45000000001</v>
      </c>
      <c r="M340" s="229" t="s">
        <v>3098</v>
      </c>
      <c r="N340" s="229" t="s">
        <v>3098</v>
      </c>
      <c r="O340" s="45">
        <v>72074</v>
      </c>
    </row>
    <row r="341" spans="1:15" x14ac:dyDescent="0.25">
      <c r="A341" t="s">
        <v>2432</v>
      </c>
      <c r="B341" t="s">
        <v>2433</v>
      </c>
      <c r="C341" t="s">
        <v>449</v>
      </c>
      <c r="D341" t="s">
        <v>2434</v>
      </c>
      <c r="E341">
        <v>2807</v>
      </c>
      <c r="F341">
        <v>0</v>
      </c>
      <c r="G341" s="229">
        <v>0</v>
      </c>
      <c r="H341" s="45">
        <v>2807</v>
      </c>
      <c r="I341">
        <v>2807</v>
      </c>
      <c r="J341">
        <v>0</v>
      </c>
      <c r="K341" s="229">
        <v>0</v>
      </c>
      <c r="L341" s="45">
        <v>2807</v>
      </c>
      <c r="M341" s="229" t="s">
        <v>3098</v>
      </c>
      <c r="N341" s="229" t="s">
        <v>3098</v>
      </c>
      <c r="O341" s="45">
        <v>13057</v>
      </c>
    </row>
    <row r="342" spans="1:15" x14ac:dyDescent="0.25">
      <c r="A342" t="s">
        <v>2435</v>
      </c>
      <c r="B342" t="s">
        <v>2436</v>
      </c>
      <c r="C342" t="s">
        <v>450</v>
      </c>
      <c r="D342" t="s">
        <v>2437</v>
      </c>
      <c r="E342">
        <v>12440.25</v>
      </c>
      <c r="F342">
        <v>202130</v>
      </c>
      <c r="G342" s="229">
        <v>202130</v>
      </c>
      <c r="H342" s="45">
        <v>214570.25</v>
      </c>
      <c r="I342">
        <v>106435.42</v>
      </c>
      <c r="J342">
        <v>87970.92</v>
      </c>
      <c r="K342" s="229">
        <v>87970.92</v>
      </c>
      <c r="L342" s="45">
        <v>194406.34</v>
      </c>
      <c r="M342" s="229" t="s">
        <v>3098</v>
      </c>
      <c r="N342" s="229" t="s">
        <v>3098</v>
      </c>
      <c r="O342" s="45">
        <v>81095</v>
      </c>
    </row>
    <row r="343" spans="1:15" x14ac:dyDescent="0.25">
      <c r="A343" t="s">
        <v>2438</v>
      </c>
      <c r="B343" t="s">
        <v>2439</v>
      </c>
      <c r="C343" t="s">
        <v>451</v>
      </c>
      <c r="D343" t="s">
        <v>2440</v>
      </c>
      <c r="E343">
        <v>268581.59999999998</v>
      </c>
      <c r="F343">
        <v>0</v>
      </c>
      <c r="G343" s="229">
        <v>0</v>
      </c>
      <c r="H343" s="45">
        <v>268581.59999999998</v>
      </c>
      <c r="I343">
        <v>67145.399999999994</v>
      </c>
      <c r="J343">
        <v>0</v>
      </c>
      <c r="K343" s="229">
        <v>0</v>
      </c>
      <c r="L343" s="45">
        <v>67145.399999999994</v>
      </c>
      <c r="M343" s="229" t="s">
        <v>3098</v>
      </c>
      <c r="N343" s="229" t="s">
        <v>3098</v>
      </c>
      <c r="O343" s="45">
        <v>105125</v>
      </c>
    </row>
    <row r="344" spans="1:15" x14ac:dyDescent="0.25">
      <c r="A344" t="s">
        <v>2441</v>
      </c>
      <c r="B344" t="s">
        <v>2442</v>
      </c>
      <c r="C344" t="s">
        <v>452</v>
      </c>
      <c r="D344" t="s">
        <v>2443</v>
      </c>
      <c r="E344">
        <v>0</v>
      </c>
      <c r="F344">
        <v>246600</v>
      </c>
      <c r="G344" s="229">
        <v>246600</v>
      </c>
      <c r="H344" s="45">
        <v>246600</v>
      </c>
      <c r="I344">
        <v>0</v>
      </c>
      <c r="J344">
        <v>0</v>
      </c>
      <c r="K344" s="229">
        <v>0</v>
      </c>
      <c r="L344" s="45">
        <v>0</v>
      </c>
      <c r="M344" s="229" t="s">
        <v>3098</v>
      </c>
      <c r="N344" s="229" t="s">
        <v>3098</v>
      </c>
      <c r="O344" s="45">
        <v>112099</v>
      </c>
    </row>
    <row r="345" spans="1:15" x14ac:dyDescent="0.25">
      <c r="A345" t="s">
        <v>2444</v>
      </c>
      <c r="B345" t="s">
        <v>2445</v>
      </c>
      <c r="C345" t="s">
        <v>453</v>
      </c>
      <c r="D345" t="s">
        <v>2446</v>
      </c>
      <c r="E345">
        <v>691803.71</v>
      </c>
      <c r="F345">
        <v>1196550.9099999999</v>
      </c>
      <c r="G345" s="229">
        <v>1196550.9099999999</v>
      </c>
      <c r="H345" s="45">
        <v>1888354.6199999999</v>
      </c>
      <c r="I345">
        <v>482098.92</v>
      </c>
      <c r="J345">
        <v>51568.49</v>
      </c>
      <c r="K345" s="229">
        <v>51568.49</v>
      </c>
      <c r="L345" s="45">
        <v>533667.41</v>
      </c>
      <c r="M345" s="229" t="s">
        <v>3098</v>
      </c>
      <c r="N345" s="229" t="s">
        <v>3098</v>
      </c>
      <c r="O345" s="45">
        <v>22089</v>
      </c>
    </row>
    <row r="346" spans="1:15" x14ac:dyDescent="0.25">
      <c r="A346" t="s">
        <v>2447</v>
      </c>
      <c r="B346" t="s">
        <v>2448</v>
      </c>
      <c r="C346" t="s">
        <v>454</v>
      </c>
      <c r="D346" t="s">
        <v>2449</v>
      </c>
      <c r="E346">
        <v>0</v>
      </c>
      <c r="F346">
        <v>335301.59999999998</v>
      </c>
      <c r="G346" s="229">
        <v>335301.59999999998</v>
      </c>
      <c r="H346" s="45">
        <v>335301.59999999998</v>
      </c>
      <c r="I346">
        <v>0</v>
      </c>
      <c r="J346">
        <v>83825.399999999994</v>
      </c>
      <c r="K346" s="229">
        <v>83825.399999999994</v>
      </c>
      <c r="L346" s="45">
        <v>83825.399999999994</v>
      </c>
      <c r="M346" s="229" t="s">
        <v>3098</v>
      </c>
      <c r="N346" s="229" t="s">
        <v>3098</v>
      </c>
      <c r="O346" s="45">
        <v>74187</v>
      </c>
    </row>
    <row r="347" spans="1:15" x14ac:dyDescent="0.25">
      <c r="A347" t="s">
        <v>2450</v>
      </c>
      <c r="B347" t="s">
        <v>2451</v>
      </c>
      <c r="C347" t="s">
        <v>455</v>
      </c>
      <c r="D347" t="s">
        <v>2452</v>
      </c>
      <c r="E347">
        <v>0</v>
      </c>
      <c r="F347">
        <v>0</v>
      </c>
      <c r="G347" s="229">
        <v>0</v>
      </c>
      <c r="H347" s="45">
        <v>0</v>
      </c>
      <c r="I347">
        <v>0</v>
      </c>
      <c r="J347">
        <v>0</v>
      </c>
      <c r="K347" s="229">
        <v>0</v>
      </c>
      <c r="L347" s="45">
        <v>0</v>
      </c>
      <c r="M347" s="229" t="s">
        <v>3098</v>
      </c>
      <c r="N347" s="229" t="s">
        <v>3098</v>
      </c>
      <c r="O347" s="45">
        <v>17126</v>
      </c>
    </row>
    <row r="348" spans="1:15" x14ac:dyDescent="0.25">
      <c r="A348" t="s">
        <v>2453</v>
      </c>
      <c r="B348" t="s">
        <v>2454</v>
      </c>
      <c r="C348" t="s">
        <v>456</v>
      </c>
      <c r="D348" t="s">
        <v>2455</v>
      </c>
      <c r="E348">
        <v>5623491.6100000003</v>
      </c>
      <c r="F348">
        <v>5989701.2199999997</v>
      </c>
      <c r="G348" s="229">
        <v>5989701.2199999997</v>
      </c>
      <c r="H348" s="45">
        <v>11613192.83</v>
      </c>
      <c r="I348">
        <v>4169406.62</v>
      </c>
      <c r="J348">
        <v>3039798.81</v>
      </c>
      <c r="K348" s="229">
        <v>3039798.81</v>
      </c>
      <c r="L348" s="45">
        <v>7209205.4299999997</v>
      </c>
      <c r="M348" s="229" t="s">
        <v>3098</v>
      </c>
      <c r="N348" s="229" t="s">
        <v>3098</v>
      </c>
      <c r="O348" s="45">
        <v>96109</v>
      </c>
    </row>
    <row r="349" spans="1:15" x14ac:dyDescent="0.25">
      <c r="A349" t="s">
        <v>2456</v>
      </c>
      <c r="B349" t="s">
        <v>2457</v>
      </c>
      <c r="C349" t="s">
        <v>457</v>
      </c>
      <c r="D349" t="s">
        <v>2458</v>
      </c>
      <c r="E349">
        <v>98995</v>
      </c>
      <c r="F349">
        <v>199850</v>
      </c>
      <c r="G349" s="229">
        <v>199850</v>
      </c>
      <c r="H349" s="45">
        <v>298845</v>
      </c>
      <c r="I349">
        <v>0</v>
      </c>
      <c r="J349">
        <v>43658.91</v>
      </c>
      <c r="K349" s="229">
        <v>43658.91</v>
      </c>
      <c r="L349" s="45">
        <v>43658.91</v>
      </c>
      <c r="M349" s="229" t="s">
        <v>3098</v>
      </c>
      <c r="N349" s="229" t="s">
        <v>3098</v>
      </c>
      <c r="O349" s="45">
        <v>2089</v>
      </c>
    </row>
    <row r="350" spans="1:15" x14ac:dyDescent="0.25">
      <c r="A350" t="s">
        <v>2459</v>
      </c>
      <c r="B350" t="s">
        <v>2460</v>
      </c>
      <c r="C350" t="s">
        <v>458</v>
      </c>
      <c r="D350" t="s">
        <v>2461</v>
      </c>
      <c r="E350">
        <v>0</v>
      </c>
      <c r="F350">
        <v>336397.46</v>
      </c>
      <c r="G350" s="229">
        <v>336397.46</v>
      </c>
      <c r="H350" s="45">
        <v>336397.46</v>
      </c>
      <c r="I350">
        <v>0</v>
      </c>
      <c r="J350">
        <v>37066.58</v>
      </c>
      <c r="K350" s="229">
        <v>37066.58</v>
      </c>
      <c r="L350" s="45">
        <v>37066.58</v>
      </c>
      <c r="M350" s="229" t="s">
        <v>3098</v>
      </c>
      <c r="N350" s="229" t="s">
        <v>3098</v>
      </c>
      <c r="O350" s="45">
        <v>14126</v>
      </c>
    </row>
    <row r="351" spans="1:15" x14ac:dyDescent="0.25">
      <c r="A351" t="s">
        <v>2462</v>
      </c>
      <c r="B351" t="s">
        <v>2463</v>
      </c>
      <c r="C351" t="s">
        <v>459</v>
      </c>
      <c r="D351" t="s">
        <v>2464</v>
      </c>
      <c r="E351">
        <v>0</v>
      </c>
      <c r="F351">
        <v>0</v>
      </c>
      <c r="G351" s="229">
        <v>0</v>
      </c>
      <c r="H351" s="45">
        <v>0</v>
      </c>
      <c r="I351">
        <v>0</v>
      </c>
      <c r="J351">
        <v>180514.49</v>
      </c>
      <c r="K351" s="229">
        <v>180514.49</v>
      </c>
      <c r="L351" s="45">
        <v>180514.49</v>
      </c>
      <c r="M351" s="229" t="s">
        <v>3098</v>
      </c>
      <c r="N351" s="229" t="s">
        <v>3098</v>
      </c>
      <c r="O351" s="45">
        <v>31118</v>
      </c>
    </row>
    <row r="352" spans="1:15" x14ac:dyDescent="0.25">
      <c r="A352" t="s">
        <v>2465</v>
      </c>
      <c r="B352" t="s">
        <v>2466</v>
      </c>
      <c r="C352" t="s">
        <v>460</v>
      </c>
      <c r="D352" t="s">
        <v>2467</v>
      </c>
      <c r="E352">
        <v>242450.16</v>
      </c>
      <c r="F352">
        <v>0</v>
      </c>
      <c r="G352" s="229">
        <v>0</v>
      </c>
      <c r="H352" s="45">
        <v>242450.16</v>
      </c>
      <c r="I352">
        <v>9190.67</v>
      </c>
      <c r="J352">
        <v>30883.91</v>
      </c>
      <c r="K352" s="229">
        <v>30883.91</v>
      </c>
      <c r="L352" s="45">
        <v>40074.58</v>
      </c>
      <c r="M352" s="229" t="s">
        <v>3098</v>
      </c>
      <c r="N352" s="229" t="s">
        <v>3098</v>
      </c>
      <c r="O352" s="45">
        <v>41003</v>
      </c>
    </row>
    <row r="353" spans="1:15" x14ac:dyDescent="0.25">
      <c r="A353" t="s">
        <v>2468</v>
      </c>
      <c r="B353" t="s">
        <v>2469</v>
      </c>
      <c r="C353" t="s">
        <v>461</v>
      </c>
      <c r="D353" t="s">
        <v>2470</v>
      </c>
      <c r="E353">
        <v>2124543.5299999998</v>
      </c>
      <c r="F353">
        <v>4198648.96</v>
      </c>
      <c r="G353" s="229">
        <v>4198648.96</v>
      </c>
      <c r="H353" s="45">
        <v>6323192.4900000002</v>
      </c>
      <c r="I353">
        <v>443813.81</v>
      </c>
      <c r="J353">
        <v>1823151.08</v>
      </c>
      <c r="K353" s="229">
        <v>1823151.08</v>
      </c>
      <c r="L353" s="45">
        <v>2266964.89</v>
      </c>
      <c r="M353" s="229" t="s">
        <v>3098</v>
      </c>
      <c r="N353" s="229" t="s">
        <v>3098</v>
      </c>
      <c r="O353" s="45">
        <v>24093</v>
      </c>
    </row>
    <row r="354" spans="1:15" x14ac:dyDescent="0.25">
      <c r="A354" t="s">
        <v>2471</v>
      </c>
      <c r="B354" t="s">
        <v>2472</v>
      </c>
      <c r="C354" t="s">
        <v>462</v>
      </c>
      <c r="D354" t="s">
        <v>2473</v>
      </c>
      <c r="E354">
        <v>0</v>
      </c>
      <c r="F354">
        <v>220395.2</v>
      </c>
      <c r="G354" s="229">
        <v>220395.2</v>
      </c>
      <c r="H354" s="45">
        <v>220395.2</v>
      </c>
      <c r="I354">
        <v>0</v>
      </c>
      <c r="J354">
        <v>0</v>
      </c>
      <c r="K354" s="229">
        <v>0</v>
      </c>
      <c r="L354" s="45">
        <v>0</v>
      </c>
      <c r="M354" s="229" t="s">
        <v>3098</v>
      </c>
      <c r="N354" s="229" t="s">
        <v>3098</v>
      </c>
      <c r="O354" s="45">
        <v>65096</v>
      </c>
    </row>
    <row r="355" spans="1:15" x14ac:dyDescent="0.25">
      <c r="A355" t="s">
        <v>2474</v>
      </c>
      <c r="B355" t="s">
        <v>2475</v>
      </c>
      <c r="C355" t="s">
        <v>463</v>
      </c>
      <c r="D355" t="s">
        <v>2476</v>
      </c>
      <c r="E355">
        <v>49973.599999999999</v>
      </c>
      <c r="F355">
        <v>128723</v>
      </c>
      <c r="G355" s="229">
        <v>128723</v>
      </c>
      <c r="H355" s="45">
        <v>178696.6</v>
      </c>
      <c r="I355">
        <v>44674.400000000001</v>
      </c>
      <c r="J355">
        <v>0</v>
      </c>
      <c r="K355" s="229">
        <v>0</v>
      </c>
      <c r="L355" s="45">
        <v>44674.400000000001</v>
      </c>
      <c r="M355" s="229" t="s">
        <v>3098</v>
      </c>
      <c r="N355" s="229" t="s">
        <v>3098</v>
      </c>
      <c r="O355" s="45">
        <v>74197</v>
      </c>
    </row>
    <row r="356" spans="1:15" x14ac:dyDescent="0.25">
      <c r="A356" t="s">
        <v>2477</v>
      </c>
      <c r="B356" t="s">
        <v>2478</v>
      </c>
      <c r="C356" t="s">
        <v>464</v>
      </c>
      <c r="D356" t="s">
        <v>2479</v>
      </c>
      <c r="E356">
        <v>511986</v>
      </c>
      <c r="F356">
        <v>315078.42</v>
      </c>
      <c r="G356" s="229">
        <v>315078.42</v>
      </c>
      <c r="H356" s="45">
        <v>827064.41999999993</v>
      </c>
      <c r="I356">
        <v>0</v>
      </c>
      <c r="J356">
        <v>90173</v>
      </c>
      <c r="K356" s="229">
        <v>90173</v>
      </c>
      <c r="L356" s="45">
        <v>90173</v>
      </c>
      <c r="M356" s="229" t="s">
        <v>3098</v>
      </c>
      <c r="N356" s="229" t="s">
        <v>3098</v>
      </c>
      <c r="O356" s="45">
        <v>78001</v>
      </c>
    </row>
    <row r="357" spans="1:15" x14ac:dyDescent="0.25">
      <c r="A357" t="s">
        <v>2480</v>
      </c>
      <c r="B357" t="s">
        <v>2481</v>
      </c>
      <c r="C357" t="s">
        <v>465</v>
      </c>
      <c r="D357" t="s">
        <v>2482</v>
      </c>
      <c r="E357">
        <v>342038.4</v>
      </c>
      <c r="F357">
        <v>0</v>
      </c>
      <c r="G357" s="229">
        <v>0</v>
      </c>
      <c r="H357" s="45">
        <v>342038.4</v>
      </c>
      <c r="I357">
        <v>85509.6</v>
      </c>
      <c r="J357">
        <v>0</v>
      </c>
      <c r="K357" s="229">
        <v>0</v>
      </c>
      <c r="L357" s="45">
        <v>85509.6</v>
      </c>
      <c r="M357" s="229" t="s">
        <v>3098</v>
      </c>
      <c r="N357" s="229" t="s">
        <v>3098</v>
      </c>
      <c r="O357" s="45">
        <v>83001</v>
      </c>
    </row>
    <row r="358" spans="1:15" x14ac:dyDescent="0.25">
      <c r="A358" t="s">
        <v>2483</v>
      </c>
      <c r="B358" t="s">
        <v>2484</v>
      </c>
      <c r="C358" t="s">
        <v>466</v>
      </c>
      <c r="D358" t="s">
        <v>2485</v>
      </c>
      <c r="E358">
        <v>15000</v>
      </c>
      <c r="F358">
        <v>176515.76</v>
      </c>
      <c r="G358" s="229">
        <v>176515.76</v>
      </c>
      <c r="H358" s="45">
        <v>191515.76</v>
      </c>
      <c r="I358">
        <v>0</v>
      </c>
      <c r="J358">
        <v>10000</v>
      </c>
      <c r="K358" s="229">
        <v>10000</v>
      </c>
      <c r="L358" s="45">
        <v>10000</v>
      </c>
      <c r="M358" s="229" t="s">
        <v>3098</v>
      </c>
      <c r="N358" s="229" t="s">
        <v>3098</v>
      </c>
      <c r="O358" s="45">
        <v>102081</v>
      </c>
    </row>
    <row r="359" spans="1:15" x14ac:dyDescent="0.25">
      <c r="A359" t="s">
        <v>2486</v>
      </c>
      <c r="B359" t="s">
        <v>2487</v>
      </c>
      <c r="C359" t="s">
        <v>467</v>
      </c>
      <c r="D359" t="s">
        <v>2488</v>
      </c>
      <c r="E359">
        <v>0</v>
      </c>
      <c r="F359">
        <v>0</v>
      </c>
      <c r="G359" s="229">
        <v>0</v>
      </c>
      <c r="H359" s="45">
        <v>0</v>
      </c>
      <c r="I359">
        <v>0</v>
      </c>
      <c r="J359">
        <v>1099527</v>
      </c>
      <c r="K359" s="229">
        <v>1099527</v>
      </c>
      <c r="L359" s="45">
        <v>1099527</v>
      </c>
      <c r="M359" s="229" t="s">
        <v>3098</v>
      </c>
      <c r="N359" s="229" t="s">
        <v>3098</v>
      </c>
      <c r="O359" s="45">
        <v>115913</v>
      </c>
    </row>
    <row r="360" spans="1:15" x14ac:dyDescent="0.25">
      <c r="A360" t="s">
        <v>2489</v>
      </c>
      <c r="B360" t="s">
        <v>2490</v>
      </c>
      <c r="C360" t="s">
        <v>468</v>
      </c>
      <c r="D360" t="s">
        <v>2491</v>
      </c>
      <c r="E360">
        <v>1789722.27</v>
      </c>
      <c r="F360">
        <v>1854428.46</v>
      </c>
      <c r="G360" s="229">
        <v>1854428.46</v>
      </c>
      <c r="H360" s="45">
        <v>3644150.73</v>
      </c>
      <c r="I360">
        <v>332129.01</v>
      </c>
      <c r="J360">
        <v>547241.56999999995</v>
      </c>
      <c r="K360" s="229">
        <v>547241.56999999995</v>
      </c>
      <c r="L360" s="45">
        <v>879370.58</v>
      </c>
      <c r="M360" s="229" t="s">
        <v>3098</v>
      </c>
      <c r="N360" s="229" t="s">
        <v>3098</v>
      </c>
      <c r="O360" s="45">
        <v>94083</v>
      </c>
    </row>
    <row r="361" spans="1:15" x14ac:dyDescent="0.25">
      <c r="A361" t="s">
        <v>2492</v>
      </c>
      <c r="B361" t="s">
        <v>2493</v>
      </c>
      <c r="C361" t="s">
        <v>469</v>
      </c>
      <c r="D361" t="s">
        <v>2494</v>
      </c>
      <c r="E361">
        <v>151993.41</v>
      </c>
      <c r="F361">
        <v>302980.7</v>
      </c>
      <c r="G361" s="229">
        <v>302980.7</v>
      </c>
      <c r="H361" s="45">
        <v>454974.11</v>
      </c>
      <c r="I361">
        <v>75397.490000000005</v>
      </c>
      <c r="J361">
        <v>121729.97</v>
      </c>
      <c r="K361" s="229">
        <v>121729.97</v>
      </c>
      <c r="L361" s="45">
        <v>197127.46000000002</v>
      </c>
      <c r="M361" s="229" t="s">
        <v>3098</v>
      </c>
      <c r="N361" s="229" t="s">
        <v>3098</v>
      </c>
      <c r="O361" s="45">
        <v>33094</v>
      </c>
    </row>
    <row r="362" spans="1:15" x14ac:dyDescent="0.25">
      <c r="A362" t="s">
        <v>2495</v>
      </c>
      <c r="B362" t="s">
        <v>2496</v>
      </c>
      <c r="C362" t="s">
        <v>470</v>
      </c>
      <c r="D362" t="s">
        <v>2497</v>
      </c>
      <c r="E362">
        <v>94290</v>
      </c>
      <c r="F362">
        <v>95010.83</v>
      </c>
      <c r="G362" s="229">
        <v>95010.83</v>
      </c>
      <c r="H362" s="45">
        <v>189300.83000000002</v>
      </c>
      <c r="I362">
        <v>5383.72</v>
      </c>
      <c r="J362">
        <v>55057.919999999998</v>
      </c>
      <c r="K362" s="229">
        <v>55057.919999999998</v>
      </c>
      <c r="L362" s="45">
        <v>60441.64</v>
      </c>
      <c r="M362" s="229" t="s">
        <v>3098</v>
      </c>
      <c r="N362" s="229" t="s">
        <v>3098</v>
      </c>
      <c r="O362" s="45">
        <v>74194</v>
      </c>
    </row>
    <row r="363" spans="1:15" x14ac:dyDescent="0.25">
      <c r="A363" t="s">
        <v>2498</v>
      </c>
      <c r="B363" t="s">
        <v>2499</v>
      </c>
      <c r="C363" t="s">
        <v>471</v>
      </c>
      <c r="D363" t="s">
        <v>2500</v>
      </c>
      <c r="E363">
        <v>398043.7</v>
      </c>
      <c r="F363">
        <v>136323.89000000001</v>
      </c>
      <c r="G363" s="229">
        <v>136323.89000000001</v>
      </c>
      <c r="H363" s="45">
        <v>534367.59000000008</v>
      </c>
      <c r="I363">
        <v>33829.99</v>
      </c>
      <c r="J363">
        <v>70695.600000000006</v>
      </c>
      <c r="K363" s="229">
        <v>70695.600000000006</v>
      </c>
      <c r="L363" s="45">
        <v>104525.59</v>
      </c>
      <c r="M363" s="229" t="s">
        <v>3098</v>
      </c>
      <c r="N363" s="229" t="s">
        <v>3098</v>
      </c>
      <c r="O363" s="45">
        <v>88072</v>
      </c>
    </row>
    <row r="364" spans="1:15" x14ac:dyDescent="0.25">
      <c r="A364" t="s">
        <v>2501</v>
      </c>
      <c r="B364" t="s">
        <v>2502</v>
      </c>
      <c r="C364" t="s">
        <v>472</v>
      </c>
      <c r="D364" t="s">
        <v>2503</v>
      </c>
      <c r="E364">
        <v>391000</v>
      </c>
      <c r="F364">
        <v>187283</v>
      </c>
      <c r="G364" s="229">
        <v>187283</v>
      </c>
      <c r="H364" s="45">
        <v>578283</v>
      </c>
      <c r="I364">
        <v>0</v>
      </c>
      <c r="J364">
        <v>125171.81</v>
      </c>
      <c r="K364" s="229">
        <v>125171.81</v>
      </c>
      <c r="L364" s="45">
        <v>125171.81</v>
      </c>
      <c r="M364" s="229" t="s">
        <v>3098</v>
      </c>
      <c r="N364" s="229" t="s">
        <v>3098</v>
      </c>
      <c r="O364" s="45">
        <v>108147</v>
      </c>
    </row>
    <row r="365" spans="1:15" x14ac:dyDescent="0.25">
      <c r="A365" t="s">
        <v>2504</v>
      </c>
      <c r="B365" t="s">
        <v>2505</v>
      </c>
      <c r="C365" t="s">
        <v>473</v>
      </c>
      <c r="D365" t="s">
        <v>2506</v>
      </c>
      <c r="E365">
        <v>6329440.71</v>
      </c>
      <c r="F365">
        <v>0</v>
      </c>
      <c r="G365" s="229">
        <v>0</v>
      </c>
      <c r="H365" s="45">
        <v>6329440.71</v>
      </c>
      <c r="I365">
        <v>1727866.29</v>
      </c>
      <c r="J365">
        <v>0</v>
      </c>
      <c r="K365" s="229">
        <v>0</v>
      </c>
      <c r="L365" s="45">
        <v>1727866.29</v>
      </c>
      <c r="M365" s="229" t="s">
        <v>3098</v>
      </c>
      <c r="N365" s="229" t="s">
        <v>3098</v>
      </c>
      <c r="O365" s="45">
        <v>50001</v>
      </c>
    </row>
    <row r="366" spans="1:15" x14ac:dyDescent="0.25">
      <c r="A366" t="s">
        <v>2507</v>
      </c>
      <c r="B366" t="s">
        <v>2508</v>
      </c>
      <c r="C366" t="s">
        <v>474</v>
      </c>
      <c r="D366" t="s">
        <v>2509</v>
      </c>
      <c r="E366">
        <v>243902</v>
      </c>
      <c r="F366">
        <v>0</v>
      </c>
      <c r="G366" s="229">
        <v>0</v>
      </c>
      <c r="H366" s="45">
        <v>243902</v>
      </c>
      <c r="I366">
        <v>62000</v>
      </c>
      <c r="J366">
        <v>0</v>
      </c>
      <c r="K366" s="229">
        <v>0</v>
      </c>
      <c r="L366" s="45">
        <v>62000</v>
      </c>
      <c r="M366" s="229" t="s">
        <v>3098</v>
      </c>
      <c r="N366" s="229" t="s">
        <v>3098</v>
      </c>
      <c r="O366" s="45">
        <v>21148</v>
      </c>
    </row>
    <row r="367" spans="1:15" x14ac:dyDescent="0.25">
      <c r="A367" t="s">
        <v>2510</v>
      </c>
      <c r="B367" t="s">
        <v>2511</v>
      </c>
      <c r="C367" t="s">
        <v>475</v>
      </c>
      <c r="D367" t="s">
        <v>2512</v>
      </c>
      <c r="E367">
        <v>0</v>
      </c>
      <c r="F367">
        <v>164389.37</v>
      </c>
      <c r="G367" s="229">
        <v>164389.37</v>
      </c>
      <c r="H367" s="45">
        <v>164389.37</v>
      </c>
      <c r="I367">
        <v>0</v>
      </c>
      <c r="J367">
        <v>118442.13</v>
      </c>
      <c r="K367" s="229">
        <v>118442.13</v>
      </c>
      <c r="L367" s="45">
        <v>118442.13</v>
      </c>
      <c r="M367" s="229" t="s">
        <v>3098</v>
      </c>
      <c r="N367" s="229" t="s">
        <v>3098</v>
      </c>
      <c r="O367" s="45">
        <v>114112</v>
      </c>
    </row>
    <row r="368" spans="1:15" x14ac:dyDescent="0.25">
      <c r="A368" t="s">
        <v>2513</v>
      </c>
      <c r="B368" t="s">
        <v>2514</v>
      </c>
      <c r="C368" t="s">
        <v>476</v>
      </c>
      <c r="D368" t="s">
        <v>2515</v>
      </c>
      <c r="E368">
        <v>1963074.4</v>
      </c>
      <c r="F368">
        <v>0</v>
      </c>
      <c r="G368" s="229">
        <v>0</v>
      </c>
      <c r="H368" s="45">
        <v>1963074.4</v>
      </c>
      <c r="I368">
        <v>62271.58</v>
      </c>
      <c r="J368">
        <v>265995.67</v>
      </c>
      <c r="K368" s="229">
        <v>265995.67</v>
      </c>
      <c r="L368" s="45">
        <v>328267.25</v>
      </c>
      <c r="M368" s="229" t="s">
        <v>3098</v>
      </c>
      <c r="N368" s="229" t="s">
        <v>3098</v>
      </c>
      <c r="O368" s="45">
        <v>48070</v>
      </c>
    </row>
    <row r="369" spans="1:15" x14ac:dyDescent="0.25">
      <c r="A369" t="s">
        <v>2516</v>
      </c>
      <c r="B369" t="s">
        <v>2517</v>
      </c>
      <c r="C369" t="s">
        <v>477</v>
      </c>
      <c r="D369" t="s">
        <v>2518</v>
      </c>
      <c r="E369">
        <v>139991.87</v>
      </c>
      <c r="F369">
        <v>139693</v>
      </c>
      <c r="G369" s="229">
        <v>139693</v>
      </c>
      <c r="H369" s="45">
        <v>279684.87</v>
      </c>
      <c r="I369">
        <v>248237.68</v>
      </c>
      <c r="J369">
        <v>38652</v>
      </c>
      <c r="K369" s="229">
        <v>38652</v>
      </c>
      <c r="L369" s="45">
        <v>286889.68</v>
      </c>
      <c r="M369" s="229" t="s">
        <v>3098</v>
      </c>
      <c r="N369" s="229" t="s">
        <v>3098</v>
      </c>
      <c r="O369" s="45">
        <v>33091</v>
      </c>
    </row>
    <row r="370" spans="1:15" x14ac:dyDescent="0.25">
      <c r="A370" t="s">
        <v>2519</v>
      </c>
      <c r="B370" t="s">
        <v>2520</v>
      </c>
      <c r="C370" t="s">
        <v>478</v>
      </c>
      <c r="D370" t="s">
        <v>2521</v>
      </c>
      <c r="E370">
        <v>0</v>
      </c>
      <c r="F370">
        <v>376109.6</v>
      </c>
      <c r="G370" s="229">
        <v>376109.6</v>
      </c>
      <c r="H370" s="45">
        <v>376109.6</v>
      </c>
      <c r="I370">
        <v>0</v>
      </c>
      <c r="J370">
        <v>65717.149999999994</v>
      </c>
      <c r="K370" s="229">
        <v>65717.149999999994</v>
      </c>
      <c r="L370" s="45">
        <v>65717.149999999994</v>
      </c>
      <c r="M370" s="229" t="s">
        <v>3098</v>
      </c>
      <c r="N370" s="229" t="s">
        <v>3098</v>
      </c>
      <c r="O370" s="45">
        <v>16094</v>
      </c>
    </row>
    <row r="371" spans="1:15" x14ac:dyDescent="0.25">
      <c r="A371" t="s">
        <v>2522</v>
      </c>
      <c r="B371" t="s">
        <v>2523</v>
      </c>
      <c r="C371" t="s">
        <v>479</v>
      </c>
      <c r="D371" t="s">
        <v>2524</v>
      </c>
      <c r="E371">
        <v>503956.91</v>
      </c>
      <c r="F371">
        <v>755109.82</v>
      </c>
      <c r="G371" s="229">
        <v>755109.82</v>
      </c>
      <c r="H371" s="45">
        <v>1259066.73</v>
      </c>
      <c r="I371">
        <v>222803.69</v>
      </c>
      <c r="J371">
        <v>224110.41</v>
      </c>
      <c r="K371" s="229">
        <v>224110.41</v>
      </c>
      <c r="L371" s="45">
        <v>446914.1</v>
      </c>
      <c r="M371" s="229" t="s">
        <v>3098</v>
      </c>
      <c r="N371" s="229" t="s">
        <v>3098</v>
      </c>
      <c r="O371" s="45">
        <v>54041</v>
      </c>
    </row>
    <row r="372" spans="1:15" x14ac:dyDescent="0.25">
      <c r="A372" t="s">
        <v>2525</v>
      </c>
      <c r="B372" t="s">
        <v>2526</v>
      </c>
      <c r="C372" t="s">
        <v>480</v>
      </c>
      <c r="D372" t="s">
        <v>2527</v>
      </c>
      <c r="E372">
        <v>0</v>
      </c>
      <c r="F372">
        <v>158818.79999999999</v>
      </c>
      <c r="G372" s="229">
        <v>158818.79999999999</v>
      </c>
      <c r="H372" s="45">
        <v>158818.79999999999</v>
      </c>
      <c r="I372">
        <v>0</v>
      </c>
      <c r="J372">
        <v>41600</v>
      </c>
      <c r="K372" s="229">
        <v>41600</v>
      </c>
      <c r="L372" s="45">
        <v>41600</v>
      </c>
      <c r="M372" s="229" t="s">
        <v>3098</v>
      </c>
      <c r="N372" s="229" t="s">
        <v>3098</v>
      </c>
      <c r="O372" s="45">
        <v>100065</v>
      </c>
    </row>
    <row r="373" spans="1:15" x14ac:dyDescent="0.25">
      <c r="A373" t="s">
        <v>2528</v>
      </c>
      <c r="B373" t="s">
        <v>2529</v>
      </c>
      <c r="C373" t="s">
        <v>481</v>
      </c>
      <c r="D373" t="s">
        <v>2530</v>
      </c>
      <c r="E373">
        <v>1080480.73</v>
      </c>
      <c r="F373">
        <v>0</v>
      </c>
      <c r="G373" s="229">
        <v>0</v>
      </c>
      <c r="H373" s="45">
        <v>1080480.73</v>
      </c>
      <c r="I373">
        <v>469063.27</v>
      </c>
      <c r="J373">
        <v>0</v>
      </c>
      <c r="K373" s="229">
        <v>0</v>
      </c>
      <c r="L373" s="45">
        <v>469063.27</v>
      </c>
      <c r="M373" s="229" t="s">
        <v>3098</v>
      </c>
      <c r="N373" s="229" t="s">
        <v>3098</v>
      </c>
      <c r="O373" s="45">
        <v>92091</v>
      </c>
    </row>
    <row r="374" spans="1:15" x14ac:dyDescent="0.25">
      <c r="A374" t="s">
        <v>2531</v>
      </c>
      <c r="B374" t="s">
        <v>2532</v>
      </c>
      <c r="C374" t="s">
        <v>482</v>
      </c>
      <c r="D374" t="s">
        <v>2533</v>
      </c>
      <c r="E374">
        <v>0</v>
      </c>
      <c r="F374">
        <v>8897.64</v>
      </c>
      <c r="G374" s="229">
        <v>8897.64</v>
      </c>
      <c r="H374" s="45">
        <v>8897.64</v>
      </c>
      <c r="I374">
        <v>0</v>
      </c>
      <c r="J374">
        <v>64879.96</v>
      </c>
      <c r="K374" s="229">
        <v>64879.96</v>
      </c>
      <c r="L374" s="45">
        <v>64879.96</v>
      </c>
      <c r="M374" s="229" t="s">
        <v>3098</v>
      </c>
      <c r="N374" s="229" t="s">
        <v>3098</v>
      </c>
      <c r="O374" s="45">
        <v>97118</v>
      </c>
    </row>
    <row r="375" spans="1:15" x14ac:dyDescent="0.25">
      <c r="A375" t="s">
        <v>2534</v>
      </c>
      <c r="B375" t="s">
        <v>2535</v>
      </c>
      <c r="C375" t="s">
        <v>483</v>
      </c>
      <c r="D375" t="s">
        <v>2536</v>
      </c>
      <c r="E375">
        <v>31484.84</v>
      </c>
      <c r="F375">
        <v>474697.83999999997</v>
      </c>
      <c r="G375" s="229">
        <v>474697.83999999997</v>
      </c>
      <c r="H375" s="45">
        <v>506182.68</v>
      </c>
      <c r="I375">
        <v>0</v>
      </c>
      <c r="J375">
        <v>182911.86</v>
      </c>
      <c r="K375" s="229">
        <v>182911.86</v>
      </c>
      <c r="L375" s="45">
        <v>182911.86</v>
      </c>
      <c r="M375" s="229" t="s">
        <v>3098</v>
      </c>
      <c r="N375" s="229" t="s">
        <v>3098</v>
      </c>
      <c r="O375" s="45">
        <v>75086</v>
      </c>
    </row>
    <row r="376" spans="1:15" x14ac:dyDescent="0.25">
      <c r="A376" t="s">
        <v>2537</v>
      </c>
      <c r="B376" t="s">
        <v>2538</v>
      </c>
      <c r="C376" t="s">
        <v>484</v>
      </c>
      <c r="D376" t="s">
        <v>2539</v>
      </c>
      <c r="E376">
        <v>0</v>
      </c>
      <c r="F376">
        <v>259636</v>
      </c>
      <c r="G376" s="229">
        <v>259636</v>
      </c>
      <c r="H376" s="45">
        <v>259636</v>
      </c>
      <c r="I376">
        <v>0</v>
      </c>
      <c r="J376">
        <v>64909</v>
      </c>
      <c r="K376" s="229">
        <v>64909</v>
      </c>
      <c r="L376" s="45">
        <v>64909</v>
      </c>
      <c r="M376" s="229" t="s">
        <v>3098</v>
      </c>
      <c r="N376" s="229" t="s">
        <v>3098</v>
      </c>
      <c r="O376" s="45">
        <v>89087</v>
      </c>
    </row>
    <row r="377" spans="1:15" x14ac:dyDescent="0.25">
      <c r="A377" t="s">
        <v>2540</v>
      </c>
      <c r="B377" t="s">
        <v>2541</v>
      </c>
      <c r="C377" t="s">
        <v>485</v>
      </c>
      <c r="D377" t="s">
        <v>2542</v>
      </c>
      <c r="E377">
        <v>0</v>
      </c>
      <c r="F377">
        <v>197048</v>
      </c>
      <c r="G377" s="229">
        <v>197048</v>
      </c>
      <c r="H377" s="45">
        <v>197048</v>
      </c>
      <c r="I377">
        <v>17072.62</v>
      </c>
      <c r="J377">
        <v>38656.480000000003</v>
      </c>
      <c r="K377" s="229">
        <v>38656.480000000003</v>
      </c>
      <c r="L377" s="45">
        <v>55729.100000000006</v>
      </c>
      <c r="M377" s="229" t="s">
        <v>3098</v>
      </c>
      <c r="N377" s="229" t="s">
        <v>3098</v>
      </c>
      <c r="O377" s="45">
        <v>76081</v>
      </c>
    </row>
    <row r="378" spans="1:15" x14ac:dyDescent="0.25">
      <c r="A378" t="s">
        <v>2543</v>
      </c>
      <c r="B378" t="s">
        <v>2544</v>
      </c>
      <c r="C378" t="s">
        <v>486</v>
      </c>
      <c r="D378" t="s">
        <v>2545</v>
      </c>
      <c r="E378">
        <v>0</v>
      </c>
      <c r="F378">
        <v>348268.3</v>
      </c>
      <c r="G378" s="229">
        <v>348268.3</v>
      </c>
      <c r="H378" s="45">
        <v>348268.3</v>
      </c>
      <c r="I378">
        <v>0</v>
      </c>
      <c r="J378">
        <v>0</v>
      </c>
      <c r="K378" s="229">
        <v>0</v>
      </c>
      <c r="L378" s="45">
        <v>0</v>
      </c>
      <c r="M378" s="229" t="s">
        <v>3098</v>
      </c>
      <c r="N378" s="229" t="s">
        <v>3098</v>
      </c>
      <c r="O378" s="45">
        <v>76082</v>
      </c>
    </row>
    <row r="379" spans="1:15" x14ac:dyDescent="0.25">
      <c r="A379" t="s">
        <v>2546</v>
      </c>
      <c r="B379" t="s">
        <v>2547</v>
      </c>
      <c r="C379" t="s">
        <v>487</v>
      </c>
      <c r="D379" t="s">
        <v>2548</v>
      </c>
      <c r="E379">
        <v>0</v>
      </c>
      <c r="F379">
        <v>445043</v>
      </c>
      <c r="G379" s="229">
        <v>445043</v>
      </c>
      <c r="H379" s="45">
        <v>445043</v>
      </c>
      <c r="I379">
        <v>0</v>
      </c>
      <c r="J379">
        <v>112845</v>
      </c>
      <c r="K379" s="229">
        <v>112845</v>
      </c>
      <c r="L379" s="45">
        <v>112845</v>
      </c>
      <c r="M379" s="229" t="s">
        <v>3098</v>
      </c>
      <c r="N379" s="229" t="s">
        <v>3098</v>
      </c>
      <c r="O379" s="45">
        <v>76083</v>
      </c>
    </row>
    <row r="380" spans="1:15" x14ac:dyDescent="0.25">
      <c r="A380" t="s">
        <v>2549</v>
      </c>
      <c r="B380" t="s">
        <v>2550</v>
      </c>
      <c r="C380" t="s">
        <v>488</v>
      </c>
      <c r="D380" t="s">
        <v>2551</v>
      </c>
      <c r="E380">
        <v>21697.200000000001</v>
      </c>
      <c r="F380">
        <v>0</v>
      </c>
      <c r="G380" s="229">
        <v>0</v>
      </c>
      <c r="H380" s="45">
        <v>21697.200000000001</v>
      </c>
      <c r="I380">
        <v>0</v>
      </c>
      <c r="J380">
        <v>17641.68</v>
      </c>
      <c r="K380" s="229">
        <v>17641.68</v>
      </c>
      <c r="L380" s="45">
        <v>17641.68</v>
      </c>
      <c r="M380" s="229" t="s">
        <v>3098</v>
      </c>
      <c r="N380" s="229" t="s">
        <v>3098</v>
      </c>
      <c r="O380" s="45">
        <v>32054</v>
      </c>
    </row>
    <row r="381" spans="1:15" x14ac:dyDescent="0.25">
      <c r="A381" t="s">
        <v>2552</v>
      </c>
      <c r="B381" t="s">
        <v>2553</v>
      </c>
      <c r="C381" t="s">
        <v>489</v>
      </c>
      <c r="D381" t="s">
        <v>2554</v>
      </c>
      <c r="E381">
        <v>407571.12</v>
      </c>
      <c r="F381">
        <v>539876.89</v>
      </c>
      <c r="G381" s="229">
        <v>539876.89</v>
      </c>
      <c r="H381" s="45">
        <v>947448.01</v>
      </c>
      <c r="I381">
        <v>94539.22</v>
      </c>
      <c r="J381">
        <v>201269.1</v>
      </c>
      <c r="K381" s="229">
        <v>201269.1</v>
      </c>
      <c r="L381" s="45">
        <v>295808.32</v>
      </c>
      <c r="M381" s="229" t="s">
        <v>3098</v>
      </c>
      <c r="N381" s="229" t="s">
        <v>3098</v>
      </c>
      <c r="O381" s="45">
        <v>93124</v>
      </c>
    </row>
    <row r="382" spans="1:15" x14ac:dyDescent="0.25">
      <c r="A382" t="s">
        <v>2555</v>
      </c>
      <c r="B382" t="s">
        <v>2556</v>
      </c>
      <c r="C382" t="s">
        <v>490</v>
      </c>
      <c r="D382" t="s">
        <v>2557</v>
      </c>
      <c r="E382">
        <v>0</v>
      </c>
      <c r="F382">
        <v>0</v>
      </c>
      <c r="G382" s="229">
        <v>0</v>
      </c>
      <c r="H382" s="45">
        <v>0</v>
      </c>
      <c r="I382">
        <v>508951</v>
      </c>
      <c r="J382">
        <v>0</v>
      </c>
      <c r="K382" s="229">
        <v>0</v>
      </c>
      <c r="L382" s="45">
        <v>508951</v>
      </c>
      <c r="M382" s="229" t="s">
        <v>3098</v>
      </c>
      <c r="N382" s="229" t="s">
        <v>3098</v>
      </c>
      <c r="O382" s="45">
        <v>27058</v>
      </c>
    </row>
    <row r="383" spans="1:15" x14ac:dyDescent="0.25">
      <c r="A383" t="s">
        <v>2558</v>
      </c>
      <c r="B383" t="s">
        <v>2559</v>
      </c>
      <c r="C383" t="s">
        <v>491</v>
      </c>
      <c r="D383" t="s">
        <v>2560</v>
      </c>
      <c r="E383">
        <v>1105974.8400000001</v>
      </c>
      <c r="F383">
        <v>1105974.8400000001</v>
      </c>
      <c r="G383" s="229">
        <v>1105974.8400000001</v>
      </c>
      <c r="H383" s="45">
        <v>2211949.6800000002</v>
      </c>
      <c r="I383">
        <v>479075</v>
      </c>
      <c r="J383">
        <v>2192271.37</v>
      </c>
      <c r="K383" s="229">
        <v>2192271.37</v>
      </c>
      <c r="L383" s="45">
        <v>2671346.37</v>
      </c>
      <c r="M383" s="229" t="s">
        <v>3098</v>
      </c>
      <c r="N383" s="229" t="s">
        <v>3098</v>
      </c>
      <c r="O383" s="45">
        <v>22093</v>
      </c>
    </row>
    <row r="384" spans="1:15" x14ac:dyDescent="0.25">
      <c r="A384" t="s">
        <v>2561</v>
      </c>
      <c r="B384" t="s">
        <v>2562</v>
      </c>
      <c r="C384" t="s">
        <v>492</v>
      </c>
      <c r="D384" t="s">
        <v>2563</v>
      </c>
      <c r="E384">
        <v>815487.67</v>
      </c>
      <c r="F384">
        <v>255606.33</v>
      </c>
      <c r="G384" s="229">
        <v>255606.33</v>
      </c>
      <c r="H384" s="45">
        <v>1071094</v>
      </c>
      <c r="I384">
        <v>51342.41</v>
      </c>
      <c r="J384">
        <v>121993.24</v>
      </c>
      <c r="K384" s="229">
        <v>121993.24</v>
      </c>
      <c r="L384" s="45">
        <v>173335.65000000002</v>
      </c>
      <c r="M384" s="229" t="s">
        <v>3098</v>
      </c>
      <c r="N384" s="229" t="s">
        <v>3098</v>
      </c>
      <c r="O384" s="45">
        <v>64074</v>
      </c>
    </row>
    <row r="385" spans="1:15" x14ac:dyDescent="0.25">
      <c r="A385" t="s">
        <v>2564</v>
      </c>
      <c r="B385" t="s">
        <v>2565</v>
      </c>
      <c r="C385" t="s">
        <v>493</v>
      </c>
      <c r="D385" t="s">
        <v>2566</v>
      </c>
      <c r="E385">
        <v>0</v>
      </c>
      <c r="F385">
        <v>810696</v>
      </c>
      <c r="G385" s="229">
        <v>810696</v>
      </c>
      <c r="H385" s="45">
        <v>810696</v>
      </c>
      <c r="I385">
        <v>0</v>
      </c>
      <c r="J385">
        <v>95153.94</v>
      </c>
      <c r="K385" s="229">
        <v>95153.94</v>
      </c>
      <c r="L385" s="45">
        <v>95153.94</v>
      </c>
      <c r="M385" s="229" t="s">
        <v>3098</v>
      </c>
      <c r="N385" s="229" t="s">
        <v>3098</v>
      </c>
      <c r="O385" s="45">
        <v>69109</v>
      </c>
    </row>
    <row r="386" spans="1:15" x14ac:dyDescent="0.25">
      <c r="A386" t="s">
        <v>2567</v>
      </c>
      <c r="B386" t="s">
        <v>2568</v>
      </c>
      <c r="C386" t="s">
        <v>494</v>
      </c>
      <c r="D386" t="s">
        <v>2569</v>
      </c>
      <c r="E386">
        <v>2962179.25</v>
      </c>
      <c r="F386">
        <v>12793.1</v>
      </c>
      <c r="G386" s="229">
        <v>12793.1</v>
      </c>
      <c r="H386" s="45">
        <v>2974972.35</v>
      </c>
      <c r="I386">
        <v>3668358.65</v>
      </c>
      <c r="J386">
        <v>0</v>
      </c>
      <c r="K386" s="229">
        <v>0</v>
      </c>
      <c r="L386" s="45">
        <v>3668358.65</v>
      </c>
      <c r="M386" s="229" t="s">
        <v>3098</v>
      </c>
      <c r="N386" s="229" t="s">
        <v>3098</v>
      </c>
      <c r="O386" s="45">
        <v>83005</v>
      </c>
    </row>
    <row r="387" spans="1:15" x14ac:dyDescent="0.25">
      <c r="A387" t="s">
        <v>2570</v>
      </c>
      <c r="B387" t="s">
        <v>2571</v>
      </c>
      <c r="C387" t="s">
        <v>495</v>
      </c>
      <c r="D387" t="s">
        <v>2572</v>
      </c>
      <c r="E387">
        <v>3321255.25</v>
      </c>
      <c r="F387">
        <v>1855585</v>
      </c>
      <c r="G387" s="229">
        <v>1855585</v>
      </c>
      <c r="H387" s="45">
        <v>5176840.25</v>
      </c>
      <c r="I387">
        <v>985300.71</v>
      </c>
      <c r="J387">
        <v>1800320.32</v>
      </c>
      <c r="K387" s="229">
        <v>1800320.32</v>
      </c>
      <c r="L387" s="45">
        <v>2785621.0300000003</v>
      </c>
      <c r="M387" s="229" t="s">
        <v>3098</v>
      </c>
      <c r="N387" s="229" t="s">
        <v>3098</v>
      </c>
      <c r="O387" s="45">
        <v>96095</v>
      </c>
    </row>
    <row r="388" spans="1:15" x14ac:dyDescent="0.25">
      <c r="A388" t="s">
        <v>2573</v>
      </c>
      <c r="B388" t="s">
        <v>2574</v>
      </c>
      <c r="C388" t="s">
        <v>496</v>
      </c>
      <c r="D388" t="s">
        <v>2575</v>
      </c>
      <c r="E388">
        <v>0</v>
      </c>
      <c r="F388">
        <v>180858</v>
      </c>
      <c r="G388" s="229">
        <v>180858</v>
      </c>
      <c r="H388" s="45">
        <v>180858</v>
      </c>
      <c r="I388">
        <v>0</v>
      </c>
      <c r="J388">
        <v>75630</v>
      </c>
      <c r="K388" s="229">
        <v>75630</v>
      </c>
      <c r="L388" s="45">
        <v>75630</v>
      </c>
      <c r="M388" s="229" t="s">
        <v>3098</v>
      </c>
      <c r="N388" s="229" t="s">
        <v>3098</v>
      </c>
      <c r="O388" s="45">
        <v>31116</v>
      </c>
    </row>
    <row r="389" spans="1:15" x14ac:dyDescent="0.25">
      <c r="A389" t="s">
        <v>2576</v>
      </c>
      <c r="B389" t="s">
        <v>2577</v>
      </c>
      <c r="C389" t="s">
        <v>497</v>
      </c>
      <c r="D389" t="s">
        <v>2578</v>
      </c>
      <c r="E389">
        <v>66465.47</v>
      </c>
      <c r="F389">
        <v>0</v>
      </c>
      <c r="G389" s="229">
        <v>0</v>
      </c>
      <c r="H389" s="45">
        <v>66465.47</v>
      </c>
      <c r="I389">
        <v>1632410.53</v>
      </c>
      <c r="J389">
        <v>864740.28</v>
      </c>
      <c r="K389" s="229">
        <v>864740.28</v>
      </c>
      <c r="L389" s="45">
        <v>2497150.81</v>
      </c>
      <c r="M389" s="229" t="s">
        <v>3098</v>
      </c>
      <c r="N389" s="229" t="s">
        <v>3098</v>
      </c>
      <c r="O389" s="45">
        <v>96090</v>
      </c>
    </row>
    <row r="390" spans="1:15" x14ac:dyDescent="0.25">
      <c r="A390" t="s">
        <v>2579</v>
      </c>
      <c r="B390" t="s">
        <v>2580</v>
      </c>
      <c r="C390" t="s">
        <v>498</v>
      </c>
      <c r="D390" t="s">
        <v>2581</v>
      </c>
      <c r="E390">
        <v>8700</v>
      </c>
      <c r="F390">
        <v>62453.35</v>
      </c>
      <c r="G390" s="229">
        <v>62453.35</v>
      </c>
      <c r="H390" s="45">
        <v>71153.350000000006</v>
      </c>
      <c r="I390">
        <v>115075</v>
      </c>
      <c r="J390">
        <v>25246.65</v>
      </c>
      <c r="K390" s="229">
        <v>25246.65</v>
      </c>
      <c r="L390" s="45">
        <v>140321.65</v>
      </c>
      <c r="M390" s="229" t="s">
        <v>3098</v>
      </c>
      <c r="N390" s="229" t="s">
        <v>3098</v>
      </c>
      <c r="O390" s="45">
        <v>78003</v>
      </c>
    </row>
    <row r="391" spans="1:15" x14ac:dyDescent="0.25">
      <c r="A391" t="s">
        <v>2582</v>
      </c>
      <c r="B391" t="s">
        <v>2583</v>
      </c>
      <c r="C391" t="s">
        <v>499</v>
      </c>
      <c r="D391" t="s">
        <v>2584</v>
      </c>
      <c r="E391">
        <v>999554.56000000006</v>
      </c>
      <c r="F391">
        <v>1294622.44</v>
      </c>
      <c r="G391" s="229">
        <v>1294622.44</v>
      </c>
      <c r="H391" s="45">
        <v>2294177</v>
      </c>
      <c r="I391">
        <v>45580.25</v>
      </c>
      <c r="J391">
        <v>318474.67</v>
      </c>
      <c r="K391" s="229">
        <v>318474.67</v>
      </c>
      <c r="L391" s="45">
        <v>364054.92</v>
      </c>
      <c r="M391" s="229" t="s">
        <v>3098</v>
      </c>
      <c r="N391" s="229" t="s">
        <v>3098</v>
      </c>
      <c r="O391" s="45">
        <v>79077</v>
      </c>
    </row>
    <row r="392" spans="1:15" x14ac:dyDescent="0.25">
      <c r="A392" t="s">
        <v>2585</v>
      </c>
      <c r="B392" t="s">
        <v>2586</v>
      </c>
      <c r="C392" t="s">
        <v>500</v>
      </c>
      <c r="D392" t="s">
        <v>2587</v>
      </c>
      <c r="E392">
        <v>9089.99</v>
      </c>
      <c r="F392">
        <v>396620.32</v>
      </c>
      <c r="G392" s="229">
        <v>396620.32</v>
      </c>
      <c r="H392" s="45">
        <v>405710.31</v>
      </c>
      <c r="I392">
        <v>121204.17</v>
      </c>
      <c r="J392">
        <v>32591.62</v>
      </c>
      <c r="K392" s="229">
        <v>32591.62</v>
      </c>
      <c r="L392" s="45">
        <v>153795.79</v>
      </c>
      <c r="M392" s="229" t="s">
        <v>3098</v>
      </c>
      <c r="N392" s="229" t="s">
        <v>3098</v>
      </c>
      <c r="O392" s="45">
        <v>80116</v>
      </c>
    </row>
    <row r="393" spans="1:15" x14ac:dyDescent="0.25">
      <c r="A393" t="s">
        <v>2588</v>
      </c>
      <c r="B393" t="s">
        <v>2589</v>
      </c>
      <c r="C393" t="s">
        <v>501</v>
      </c>
      <c r="D393" t="s">
        <v>2590</v>
      </c>
      <c r="E393">
        <v>109926.84</v>
      </c>
      <c r="F393">
        <v>35443.85</v>
      </c>
      <c r="G393" s="229">
        <v>35443.85</v>
      </c>
      <c r="H393" s="45">
        <v>145370.69</v>
      </c>
      <c r="I393">
        <v>82881.179999999993</v>
      </c>
      <c r="J393">
        <v>19371.14</v>
      </c>
      <c r="K393" s="229">
        <v>19371.14</v>
      </c>
      <c r="L393" s="45">
        <v>102252.31999999999</v>
      </c>
      <c r="M393" s="229" t="s">
        <v>3098</v>
      </c>
      <c r="N393" s="229" t="s">
        <v>3098</v>
      </c>
      <c r="O393" s="45">
        <v>80122</v>
      </c>
    </row>
    <row r="394" spans="1:15" x14ac:dyDescent="0.25">
      <c r="A394" t="s">
        <v>2591</v>
      </c>
      <c r="B394" t="s">
        <v>2592</v>
      </c>
      <c r="C394" t="s">
        <v>502</v>
      </c>
      <c r="D394" t="s">
        <v>2593</v>
      </c>
      <c r="E394">
        <v>0</v>
      </c>
      <c r="F394">
        <v>0</v>
      </c>
      <c r="G394" s="229">
        <v>0</v>
      </c>
      <c r="H394" s="45">
        <v>0</v>
      </c>
      <c r="I394">
        <v>0</v>
      </c>
      <c r="J394">
        <v>0</v>
      </c>
      <c r="K394" s="229">
        <v>0</v>
      </c>
      <c r="L394" s="45">
        <v>0</v>
      </c>
      <c r="M394" s="229" t="s">
        <v>3098</v>
      </c>
      <c r="N394" s="229" t="s">
        <v>3098</v>
      </c>
      <c r="O394" s="45">
        <v>81097</v>
      </c>
    </row>
    <row r="395" spans="1:15" x14ac:dyDescent="0.25">
      <c r="A395" t="s">
        <v>2594</v>
      </c>
      <c r="B395" t="s">
        <v>2595</v>
      </c>
      <c r="C395" t="s">
        <v>503</v>
      </c>
      <c r="D395" t="s">
        <v>2596</v>
      </c>
      <c r="E395">
        <v>0</v>
      </c>
      <c r="F395">
        <v>1515800.8</v>
      </c>
      <c r="G395" s="229">
        <v>1515800.8</v>
      </c>
      <c r="H395" s="45">
        <v>1515800.8</v>
      </c>
      <c r="I395">
        <v>0</v>
      </c>
      <c r="J395">
        <v>315674.2</v>
      </c>
      <c r="K395" s="229">
        <v>315674.2</v>
      </c>
      <c r="L395" s="45">
        <v>315674.2</v>
      </c>
      <c r="M395" s="229" t="s">
        <v>3098</v>
      </c>
      <c r="N395" s="229" t="s">
        <v>3098</v>
      </c>
      <c r="O395" s="45">
        <v>55105</v>
      </c>
    </row>
    <row r="396" spans="1:15" x14ac:dyDescent="0.25">
      <c r="A396" t="s">
        <v>2597</v>
      </c>
      <c r="B396" t="s">
        <v>2598</v>
      </c>
      <c r="C396" t="s">
        <v>504</v>
      </c>
      <c r="D396" t="s">
        <v>2599</v>
      </c>
      <c r="E396">
        <v>0</v>
      </c>
      <c r="F396">
        <v>321460.74</v>
      </c>
      <c r="G396" s="229">
        <v>321460.74</v>
      </c>
      <c r="H396" s="45">
        <v>321460.74</v>
      </c>
      <c r="I396">
        <v>0</v>
      </c>
      <c r="J396">
        <v>163017.60000000001</v>
      </c>
      <c r="K396" s="229">
        <v>163017.60000000001</v>
      </c>
      <c r="L396" s="45">
        <v>163017.60000000001</v>
      </c>
      <c r="M396" s="229" t="s">
        <v>3098</v>
      </c>
      <c r="N396" s="229" t="s">
        <v>3098</v>
      </c>
      <c r="O396" s="45">
        <v>82101</v>
      </c>
    </row>
    <row r="397" spans="1:15" x14ac:dyDescent="0.25">
      <c r="A397" t="s">
        <v>2600</v>
      </c>
      <c r="B397" t="s">
        <v>2601</v>
      </c>
      <c r="C397" t="s">
        <v>505</v>
      </c>
      <c r="D397" t="s">
        <v>2602</v>
      </c>
      <c r="E397">
        <v>69867.850000000006</v>
      </c>
      <c r="F397">
        <v>35475</v>
      </c>
      <c r="G397" s="229">
        <v>35475</v>
      </c>
      <c r="H397" s="45">
        <v>105342.85</v>
      </c>
      <c r="I397">
        <v>53943.519999999997</v>
      </c>
      <c r="J397">
        <v>49055.199999999997</v>
      </c>
      <c r="K397" s="229">
        <v>49055.199999999997</v>
      </c>
      <c r="L397" s="45">
        <v>102998.72</v>
      </c>
      <c r="M397" s="229" t="s">
        <v>3098</v>
      </c>
      <c r="N397" s="229" t="s">
        <v>3098</v>
      </c>
      <c r="O397" s="45">
        <v>27059</v>
      </c>
    </row>
    <row r="398" spans="1:15" x14ac:dyDescent="0.25">
      <c r="A398" t="s">
        <v>2603</v>
      </c>
      <c r="B398" t="s">
        <v>2604</v>
      </c>
      <c r="C398" t="s">
        <v>506</v>
      </c>
      <c r="D398" t="s">
        <v>2605</v>
      </c>
      <c r="E398">
        <v>0</v>
      </c>
      <c r="F398">
        <v>314100</v>
      </c>
      <c r="G398" s="229">
        <v>314100</v>
      </c>
      <c r="H398" s="45">
        <v>314100</v>
      </c>
      <c r="I398">
        <v>0</v>
      </c>
      <c r="J398">
        <v>53848</v>
      </c>
      <c r="K398" s="229">
        <v>53848</v>
      </c>
      <c r="L398" s="45">
        <v>53848</v>
      </c>
      <c r="M398" s="229" t="s">
        <v>3098</v>
      </c>
      <c r="N398" s="229" t="s">
        <v>3098</v>
      </c>
      <c r="O398" s="45">
        <v>34122</v>
      </c>
    </row>
    <row r="399" spans="1:15" x14ac:dyDescent="0.25">
      <c r="A399" t="s">
        <v>2606</v>
      </c>
      <c r="B399" t="s">
        <v>2607</v>
      </c>
      <c r="C399" t="s">
        <v>507</v>
      </c>
      <c r="D399" t="s">
        <v>2608</v>
      </c>
      <c r="E399">
        <v>240722.19</v>
      </c>
      <c r="F399">
        <v>550845.97</v>
      </c>
      <c r="G399" s="229">
        <v>550845.97</v>
      </c>
      <c r="H399" s="45">
        <v>791568.15999999992</v>
      </c>
      <c r="I399">
        <v>0</v>
      </c>
      <c r="J399">
        <v>104769.35</v>
      </c>
      <c r="K399" s="229">
        <v>104769.35</v>
      </c>
      <c r="L399" s="45">
        <v>104769.35</v>
      </c>
      <c r="M399" s="229" t="s">
        <v>3098</v>
      </c>
      <c r="N399" s="229" t="s">
        <v>3098</v>
      </c>
      <c r="O399" s="45">
        <v>107156</v>
      </c>
    </row>
    <row r="400" spans="1:15" x14ac:dyDescent="0.25">
      <c r="A400" t="s">
        <v>2609</v>
      </c>
      <c r="B400" t="s">
        <v>2610</v>
      </c>
      <c r="C400" t="s">
        <v>508</v>
      </c>
      <c r="D400" t="s">
        <v>2611</v>
      </c>
      <c r="E400">
        <v>0</v>
      </c>
      <c r="F400">
        <v>1341660.6000000001</v>
      </c>
      <c r="G400" s="229">
        <v>1341660.6000000001</v>
      </c>
      <c r="H400" s="45">
        <v>1341660.6000000001</v>
      </c>
      <c r="I400">
        <v>0</v>
      </c>
      <c r="J400">
        <v>403778.59</v>
      </c>
      <c r="K400" s="229">
        <v>403778.59</v>
      </c>
      <c r="L400" s="45">
        <v>403778.59</v>
      </c>
      <c r="M400" s="229" t="s">
        <v>3098</v>
      </c>
      <c r="N400" s="229" t="s">
        <v>3098</v>
      </c>
      <c r="O400" s="45">
        <v>83003</v>
      </c>
    </row>
    <row r="401" spans="1:15" x14ac:dyDescent="0.25">
      <c r="A401" t="s">
        <v>2612</v>
      </c>
      <c r="B401" t="s">
        <v>2613</v>
      </c>
      <c r="C401" t="s">
        <v>2614</v>
      </c>
      <c r="D401" t="s">
        <v>2615</v>
      </c>
      <c r="E401">
        <v>49149.3</v>
      </c>
      <c r="F401">
        <v>0</v>
      </c>
      <c r="G401" s="229">
        <v>0</v>
      </c>
      <c r="H401" s="45">
        <v>49149.3</v>
      </c>
      <c r="I401">
        <v>493895.49</v>
      </c>
      <c r="J401">
        <v>305757.48</v>
      </c>
      <c r="K401" s="229">
        <v>305757.48</v>
      </c>
      <c r="L401" s="45">
        <v>799652.97</v>
      </c>
      <c r="M401" s="229" t="s">
        <v>3098</v>
      </c>
      <c r="N401" s="229" t="s">
        <v>3098</v>
      </c>
      <c r="O401" s="45">
        <v>19148</v>
      </c>
    </row>
    <row r="402" spans="1:15" x14ac:dyDescent="0.25">
      <c r="A402" t="s">
        <v>2616</v>
      </c>
      <c r="B402" t="s">
        <v>2617</v>
      </c>
      <c r="C402" t="s">
        <v>509</v>
      </c>
      <c r="D402" t="s">
        <v>2618</v>
      </c>
      <c r="E402">
        <v>1670518.9</v>
      </c>
      <c r="F402">
        <v>776934.47</v>
      </c>
      <c r="G402" s="229">
        <v>776934.47</v>
      </c>
      <c r="H402" s="45">
        <v>2447453.37</v>
      </c>
      <c r="I402">
        <v>23043</v>
      </c>
      <c r="J402">
        <v>281593.44</v>
      </c>
      <c r="K402" s="229">
        <v>281593.44</v>
      </c>
      <c r="L402" s="45">
        <v>304636.44</v>
      </c>
      <c r="M402" s="229" t="s">
        <v>3098</v>
      </c>
      <c r="N402" s="229" t="s">
        <v>3098</v>
      </c>
      <c r="O402" s="45">
        <v>84006</v>
      </c>
    </row>
    <row r="403" spans="1:15" x14ac:dyDescent="0.25">
      <c r="A403" t="s">
        <v>2619</v>
      </c>
      <c r="B403" t="s">
        <v>2620</v>
      </c>
      <c r="C403" t="s">
        <v>510</v>
      </c>
      <c r="D403" t="s">
        <v>2621</v>
      </c>
      <c r="E403">
        <v>85694.399999999994</v>
      </c>
      <c r="F403">
        <v>0</v>
      </c>
      <c r="G403" s="229">
        <v>0</v>
      </c>
      <c r="H403" s="45">
        <v>85694.399999999994</v>
      </c>
      <c r="I403">
        <v>22908.6</v>
      </c>
      <c r="J403">
        <v>0</v>
      </c>
      <c r="K403" s="229">
        <v>0</v>
      </c>
      <c r="L403" s="45">
        <v>22908.6</v>
      </c>
      <c r="M403" s="229" t="s">
        <v>3098</v>
      </c>
      <c r="N403" s="229" t="s">
        <v>3098</v>
      </c>
      <c r="O403" s="45">
        <v>40103</v>
      </c>
    </row>
    <row r="404" spans="1:15" x14ac:dyDescent="0.25">
      <c r="A404" t="s">
        <v>2622</v>
      </c>
      <c r="B404" t="s">
        <v>2623</v>
      </c>
      <c r="C404" t="s">
        <v>511</v>
      </c>
      <c r="D404" t="s">
        <v>2624</v>
      </c>
      <c r="E404">
        <v>302652</v>
      </c>
      <c r="F404">
        <v>0</v>
      </c>
      <c r="G404" s="229">
        <v>0</v>
      </c>
      <c r="H404" s="45">
        <v>302652</v>
      </c>
      <c r="I404">
        <v>80907</v>
      </c>
      <c r="J404">
        <v>0</v>
      </c>
      <c r="K404" s="229">
        <v>0</v>
      </c>
      <c r="L404" s="45">
        <v>80907</v>
      </c>
      <c r="M404" s="229" t="s">
        <v>3098</v>
      </c>
      <c r="N404" s="229" t="s">
        <v>3098</v>
      </c>
      <c r="O404" s="45">
        <v>13059</v>
      </c>
    </row>
    <row r="405" spans="1:15" x14ac:dyDescent="0.25">
      <c r="A405" t="s">
        <v>2625</v>
      </c>
      <c r="B405" t="s">
        <v>2626</v>
      </c>
      <c r="C405" t="s">
        <v>512</v>
      </c>
      <c r="D405" t="s">
        <v>2627</v>
      </c>
      <c r="E405">
        <v>48145.06</v>
      </c>
      <c r="F405">
        <v>3854649.59</v>
      </c>
      <c r="G405" s="229">
        <v>3854649.59</v>
      </c>
      <c r="H405" s="45">
        <v>3902794.65</v>
      </c>
      <c r="I405">
        <v>399445.82</v>
      </c>
      <c r="J405">
        <v>3500374.42</v>
      </c>
      <c r="K405" s="229">
        <v>3500374.42</v>
      </c>
      <c r="L405" s="45">
        <v>3899820.2399999998</v>
      </c>
      <c r="M405" s="229" t="s">
        <v>3098</v>
      </c>
      <c r="N405" s="229" t="s">
        <v>3098</v>
      </c>
      <c r="O405" s="45">
        <v>12109</v>
      </c>
    </row>
    <row r="406" spans="1:15" x14ac:dyDescent="0.25">
      <c r="A406" t="s">
        <v>2628</v>
      </c>
      <c r="B406" t="s">
        <v>2629</v>
      </c>
      <c r="C406" t="s">
        <v>513</v>
      </c>
      <c r="D406" t="s">
        <v>2630</v>
      </c>
      <c r="E406">
        <v>28982.720000000001</v>
      </c>
      <c r="F406">
        <v>864548.43</v>
      </c>
      <c r="G406" s="229">
        <v>864548.43</v>
      </c>
      <c r="H406" s="45">
        <v>893531.15</v>
      </c>
      <c r="I406">
        <v>299793.53999999998</v>
      </c>
      <c r="J406">
        <v>359024.56</v>
      </c>
      <c r="K406" s="229">
        <v>359024.56</v>
      </c>
      <c r="L406" s="45">
        <v>658818.1</v>
      </c>
      <c r="M406" s="229" t="s">
        <v>3098</v>
      </c>
      <c r="N406" s="229" t="s">
        <v>3098</v>
      </c>
      <c r="O406" s="45">
        <v>72068</v>
      </c>
    </row>
    <row r="407" spans="1:15" x14ac:dyDescent="0.25">
      <c r="A407" t="s">
        <v>2631</v>
      </c>
      <c r="B407" t="s">
        <v>2632</v>
      </c>
      <c r="C407" t="s">
        <v>514</v>
      </c>
      <c r="D407" t="s">
        <v>2633</v>
      </c>
      <c r="E407">
        <v>529652.16</v>
      </c>
      <c r="F407">
        <v>854784.3</v>
      </c>
      <c r="G407" s="229">
        <v>854784.3</v>
      </c>
      <c r="H407" s="45">
        <v>1384436.46</v>
      </c>
      <c r="I407">
        <v>130918.54</v>
      </c>
      <c r="J407">
        <v>386262.81</v>
      </c>
      <c r="K407" s="229">
        <v>386262.81</v>
      </c>
      <c r="L407" s="45">
        <v>517181.35</v>
      </c>
      <c r="M407" s="229" t="s">
        <v>3098</v>
      </c>
      <c r="N407" s="229" t="s">
        <v>3098</v>
      </c>
      <c r="O407" s="45">
        <v>110029</v>
      </c>
    </row>
    <row r="408" spans="1:15" x14ac:dyDescent="0.25">
      <c r="A408" t="s">
        <v>2634</v>
      </c>
      <c r="B408" t="s">
        <v>2635</v>
      </c>
      <c r="C408" t="s">
        <v>515</v>
      </c>
      <c r="D408" t="s">
        <v>2636</v>
      </c>
      <c r="E408">
        <v>167021.34</v>
      </c>
      <c r="F408">
        <v>147245</v>
      </c>
      <c r="G408" s="229">
        <v>147245</v>
      </c>
      <c r="H408" s="45">
        <v>314266.33999999997</v>
      </c>
      <c r="I408">
        <v>33734.75</v>
      </c>
      <c r="J408">
        <v>23423.4</v>
      </c>
      <c r="K408" s="229">
        <v>23423.4</v>
      </c>
      <c r="L408" s="45">
        <v>57158.15</v>
      </c>
      <c r="M408" s="229" t="s">
        <v>3098</v>
      </c>
      <c r="N408" s="229" t="s">
        <v>3098</v>
      </c>
      <c r="O408" s="45">
        <v>27057</v>
      </c>
    </row>
    <row r="409" spans="1:15" x14ac:dyDescent="0.25">
      <c r="A409" t="s">
        <v>2637</v>
      </c>
      <c r="B409" t="s">
        <v>2638</v>
      </c>
      <c r="C409" t="s">
        <v>516</v>
      </c>
      <c r="D409" t="s">
        <v>2639</v>
      </c>
      <c r="E409">
        <v>570464.54</v>
      </c>
      <c r="F409">
        <v>836288.6</v>
      </c>
      <c r="G409" s="229">
        <v>836288.6</v>
      </c>
      <c r="H409" s="45">
        <v>1406753.1400000001</v>
      </c>
      <c r="I409">
        <v>479539.28</v>
      </c>
      <c r="J409">
        <v>491562.97</v>
      </c>
      <c r="K409" s="229">
        <v>491562.97</v>
      </c>
      <c r="L409" s="45">
        <v>971102.25</v>
      </c>
      <c r="M409" s="229" t="s">
        <v>3098</v>
      </c>
      <c r="N409" s="229" t="s">
        <v>3098</v>
      </c>
      <c r="O409" s="45">
        <v>115903</v>
      </c>
    </row>
    <row r="410" spans="1:15" x14ac:dyDescent="0.25">
      <c r="A410" t="s">
        <v>2640</v>
      </c>
      <c r="B410" t="s">
        <v>2641</v>
      </c>
      <c r="C410" t="s">
        <v>517</v>
      </c>
      <c r="D410" t="s">
        <v>2642</v>
      </c>
      <c r="E410">
        <v>277099.5</v>
      </c>
      <c r="F410">
        <v>0</v>
      </c>
      <c r="G410" s="229">
        <v>0</v>
      </c>
      <c r="H410" s="45">
        <v>277099.5</v>
      </c>
      <c r="I410">
        <v>138706</v>
      </c>
      <c r="J410">
        <v>154199</v>
      </c>
      <c r="K410" s="229">
        <v>154199</v>
      </c>
      <c r="L410" s="45">
        <v>292905</v>
      </c>
      <c r="M410" s="229" t="s">
        <v>3098</v>
      </c>
      <c r="N410" s="229" t="s">
        <v>3098</v>
      </c>
      <c r="O410" s="45">
        <v>65098</v>
      </c>
    </row>
    <row r="411" spans="1:15" x14ac:dyDescent="0.25">
      <c r="A411" t="s">
        <v>2643</v>
      </c>
      <c r="B411" t="s">
        <v>2644</v>
      </c>
      <c r="C411" t="s">
        <v>518</v>
      </c>
      <c r="D411" t="s">
        <v>2645</v>
      </c>
      <c r="E411">
        <v>767632.5</v>
      </c>
      <c r="F411">
        <v>660298.5</v>
      </c>
      <c r="G411" s="229">
        <v>660298.5</v>
      </c>
      <c r="H411" s="45">
        <v>1427931</v>
      </c>
      <c r="I411">
        <v>0</v>
      </c>
      <c r="J411">
        <v>234623.2</v>
      </c>
      <c r="K411" s="229">
        <v>234623.2</v>
      </c>
      <c r="L411" s="45">
        <v>234623.2</v>
      </c>
      <c r="M411" s="229" t="s">
        <v>3098</v>
      </c>
      <c r="N411" s="229" t="s">
        <v>3098</v>
      </c>
      <c r="O411" s="45">
        <v>5124</v>
      </c>
    </row>
    <row r="412" spans="1:15" x14ac:dyDescent="0.25">
      <c r="A412" t="s">
        <v>2646</v>
      </c>
      <c r="B412" t="s">
        <v>2647</v>
      </c>
      <c r="C412" t="s">
        <v>519</v>
      </c>
      <c r="D412" t="s">
        <v>2648</v>
      </c>
      <c r="E412">
        <v>1406463.82</v>
      </c>
      <c r="F412">
        <v>0</v>
      </c>
      <c r="G412" s="229">
        <v>0</v>
      </c>
      <c r="H412" s="45">
        <v>1406463.82</v>
      </c>
      <c r="I412">
        <v>21017.01</v>
      </c>
      <c r="J412">
        <v>231476.49</v>
      </c>
      <c r="K412" s="229">
        <v>231476.49</v>
      </c>
      <c r="L412" s="45">
        <v>252493.5</v>
      </c>
      <c r="M412" s="229" t="s">
        <v>3098</v>
      </c>
      <c r="N412" s="229" t="s">
        <v>3098</v>
      </c>
      <c r="O412" s="45">
        <v>86100</v>
      </c>
    </row>
    <row r="413" spans="1:15" x14ac:dyDescent="0.25">
      <c r="A413" t="s">
        <v>2649</v>
      </c>
      <c r="B413" t="s">
        <v>2650</v>
      </c>
      <c r="C413" t="s">
        <v>520</v>
      </c>
      <c r="D413" t="s">
        <v>2651</v>
      </c>
      <c r="E413">
        <v>126509.55</v>
      </c>
      <c r="F413">
        <v>0</v>
      </c>
      <c r="G413" s="229">
        <v>0</v>
      </c>
      <c r="H413" s="45">
        <v>126509.55</v>
      </c>
      <c r="I413">
        <v>327623.59000000003</v>
      </c>
      <c r="J413">
        <v>0</v>
      </c>
      <c r="K413" s="229">
        <v>0</v>
      </c>
      <c r="L413" s="45">
        <v>327623.59000000003</v>
      </c>
      <c r="M413" s="229" t="s">
        <v>3098</v>
      </c>
      <c r="N413" s="229" t="s">
        <v>3098</v>
      </c>
      <c r="O413" s="45">
        <v>103130</v>
      </c>
    </row>
    <row r="414" spans="1:15" x14ac:dyDescent="0.25">
      <c r="A414" t="s">
        <v>2652</v>
      </c>
      <c r="B414" t="s">
        <v>2653</v>
      </c>
      <c r="C414" t="s">
        <v>521</v>
      </c>
      <c r="D414" t="s">
        <v>2654</v>
      </c>
      <c r="E414">
        <v>563529.72</v>
      </c>
      <c r="F414">
        <v>105668.94</v>
      </c>
      <c r="G414" s="229">
        <v>105668.94</v>
      </c>
      <c r="H414" s="45">
        <v>669198.65999999992</v>
      </c>
      <c r="I414">
        <v>191098.07</v>
      </c>
      <c r="J414">
        <v>265709.27</v>
      </c>
      <c r="K414" s="229">
        <v>265709.27</v>
      </c>
      <c r="L414" s="45">
        <v>456807.34</v>
      </c>
      <c r="M414" s="229" t="s">
        <v>3098</v>
      </c>
      <c r="N414" s="229" t="s">
        <v>3098</v>
      </c>
      <c r="O414" s="45">
        <v>87083</v>
      </c>
    </row>
    <row r="415" spans="1:15" x14ac:dyDescent="0.25">
      <c r="A415" t="s">
        <v>2655</v>
      </c>
      <c r="B415" t="s">
        <v>2656</v>
      </c>
      <c r="C415" t="s">
        <v>522</v>
      </c>
      <c r="D415" t="s">
        <v>2657</v>
      </c>
      <c r="E415">
        <v>158307.96</v>
      </c>
      <c r="F415">
        <v>279809.11</v>
      </c>
      <c r="G415" s="229">
        <v>279809.11</v>
      </c>
      <c r="H415" s="45">
        <v>438117.06999999995</v>
      </c>
      <c r="I415">
        <v>95826.48</v>
      </c>
      <c r="J415">
        <v>219171.47</v>
      </c>
      <c r="K415" s="229">
        <v>219171.47</v>
      </c>
      <c r="L415" s="45">
        <v>314997.95</v>
      </c>
      <c r="M415" s="229" t="s">
        <v>3098</v>
      </c>
      <c r="N415" s="229" t="s">
        <v>3098</v>
      </c>
      <c r="O415" s="45">
        <v>107158</v>
      </c>
    </row>
    <row r="416" spans="1:15" x14ac:dyDescent="0.25">
      <c r="A416" t="s">
        <v>2658</v>
      </c>
      <c r="B416" t="s">
        <v>2659</v>
      </c>
      <c r="C416" t="s">
        <v>523</v>
      </c>
      <c r="D416" t="s">
        <v>2660</v>
      </c>
      <c r="E416">
        <v>859658.6</v>
      </c>
      <c r="F416">
        <v>518811.34</v>
      </c>
      <c r="G416" s="229">
        <v>518811.34</v>
      </c>
      <c r="H416" s="45">
        <v>1378469.94</v>
      </c>
      <c r="I416">
        <v>317677.39</v>
      </c>
      <c r="J416">
        <v>639033.69999999995</v>
      </c>
      <c r="K416" s="229">
        <v>639033.69999999995</v>
      </c>
      <c r="L416" s="45">
        <v>956711.09</v>
      </c>
      <c r="M416" s="229" t="s">
        <v>3098</v>
      </c>
      <c r="N416" s="229" t="s">
        <v>3098</v>
      </c>
      <c r="O416" s="45">
        <v>19142</v>
      </c>
    </row>
    <row r="417" spans="1:15" x14ac:dyDescent="0.25">
      <c r="A417" t="s">
        <v>2661</v>
      </c>
      <c r="B417" t="s">
        <v>2662</v>
      </c>
      <c r="C417" t="s">
        <v>524</v>
      </c>
      <c r="D417" t="s">
        <v>2663</v>
      </c>
      <c r="E417">
        <v>8370637.2999999998</v>
      </c>
      <c r="F417">
        <v>4767204.1100000003</v>
      </c>
      <c r="G417" s="229">
        <v>4767204.1100000003</v>
      </c>
      <c r="H417" s="45">
        <v>13137841.41</v>
      </c>
      <c r="I417">
        <v>2265376.8199999998</v>
      </c>
      <c r="J417">
        <v>3285839.77</v>
      </c>
      <c r="K417" s="229">
        <v>3285839.77</v>
      </c>
      <c r="L417" s="45">
        <v>5551216.5899999999</v>
      </c>
      <c r="M417" s="229" t="s">
        <v>3098</v>
      </c>
      <c r="N417" s="229" t="s">
        <v>3098</v>
      </c>
      <c r="O417" s="45">
        <v>48073</v>
      </c>
    </row>
    <row r="418" spans="1:15" x14ac:dyDescent="0.25">
      <c r="A418" t="s">
        <v>2664</v>
      </c>
      <c r="B418" t="s">
        <v>2665</v>
      </c>
      <c r="C418" t="s">
        <v>525</v>
      </c>
      <c r="D418" t="s">
        <v>2666</v>
      </c>
      <c r="E418">
        <v>946724.88</v>
      </c>
      <c r="F418">
        <v>0</v>
      </c>
      <c r="G418" s="229">
        <v>0</v>
      </c>
      <c r="H418" s="45">
        <v>946724.88</v>
      </c>
      <c r="I418">
        <v>131371.26999999999</v>
      </c>
      <c r="J418">
        <v>1210914.01</v>
      </c>
      <c r="K418" s="229">
        <v>1210914.01</v>
      </c>
      <c r="L418" s="45">
        <v>1342285.28</v>
      </c>
      <c r="M418" s="229" t="s">
        <v>3098</v>
      </c>
      <c r="N418" s="229" t="s">
        <v>3098</v>
      </c>
      <c r="O418" s="45">
        <v>104044</v>
      </c>
    </row>
    <row r="419" spans="1:15" x14ac:dyDescent="0.25">
      <c r="A419" t="s">
        <v>2667</v>
      </c>
      <c r="B419" t="s">
        <v>2668</v>
      </c>
      <c r="C419" t="s">
        <v>526</v>
      </c>
      <c r="D419" t="s">
        <v>2669</v>
      </c>
      <c r="E419">
        <v>276056.8</v>
      </c>
      <c r="F419">
        <v>0</v>
      </c>
      <c r="G419" s="229">
        <v>0</v>
      </c>
      <c r="H419" s="45">
        <v>276056.8</v>
      </c>
      <c r="I419">
        <v>69014.2</v>
      </c>
      <c r="J419">
        <v>0</v>
      </c>
      <c r="K419" s="229">
        <v>0</v>
      </c>
      <c r="L419" s="45">
        <v>69014.2</v>
      </c>
      <c r="M419" s="229" t="s">
        <v>3098</v>
      </c>
      <c r="N419" s="229" t="s">
        <v>3098</v>
      </c>
      <c r="O419" s="45">
        <v>88073</v>
      </c>
    </row>
    <row r="420" spans="1:15" x14ac:dyDescent="0.25">
      <c r="A420" t="s">
        <v>2670</v>
      </c>
      <c r="B420" t="s">
        <v>2671</v>
      </c>
      <c r="C420" t="s">
        <v>527</v>
      </c>
      <c r="D420" t="s">
        <v>2672</v>
      </c>
      <c r="E420">
        <v>1446469.31</v>
      </c>
      <c r="F420">
        <v>1780049.87</v>
      </c>
      <c r="G420" s="229">
        <v>1780049.87</v>
      </c>
      <c r="H420" s="45">
        <v>3226519.18</v>
      </c>
      <c r="I420">
        <v>353530.69</v>
      </c>
      <c r="J420">
        <v>330278.65999999997</v>
      </c>
      <c r="K420" s="229">
        <v>330278.65999999997</v>
      </c>
      <c r="L420" s="45">
        <v>683809.35</v>
      </c>
      <c r="M420" s="229" t="s">
        <v>3098</v>
      </c>
      <c r="N420" s="229" t="s">
        <v>3098</v>
      </c>
      <c r="O420" s="45">
        <v>39134</v>
      </c>
    </row>
    <row r="421" spans="1:15" x14ac:dyDescent="0.25">
      <c r="A421" t="s">
        <v>2673</v>
      </c>
      <c r="B421" t="s">
        <v>2674</v>
      </c>
      <c r="C421" t="s">
        <v>528</v>
      </c>
      <c r="D421" t="s">
        <v>2675</v>
      </c>
      <c r="E421">
        <v>41297.17</v>
      </c>
      <c r="F421">
        <v>52500</v>
      </c>
      <c r="G421" s="229">
        <v>52500</v>
      </c>
      <c r="H421" s="45">
        <v>93797.17</v>
      </c>
      <c r="I421">
        <v>60120.2</v>
      </c>
      <c r="J421">
        <v>36081.64</v>
      </c>
      <c r="K421" s="229">
        <v>36081.64</v>
      </c>
      <c r="L421" s="45">
        <v>96201.84</v>
      </c>
      <c r="M421" s="229" t="s">
        <v>3098</v>
      </c>
      <c r="N421" s="229" t="s">
        <v>3098</v>
      </c>
      <c r="O421" s="45">
        <v>7124</v>
      </c>
    </row>
    <row r="422" spans="1:15" x14ac:dyDescent="0.25">
      <c r="A422" t="s">
        <v>2676</v>
      </c>
      <c r="B422" t="s">
        <v>2677</v>
      </c>
      <c r="C422" t="s">
        <v>529</v>
      </c>
      <c r="D422" t="s">
        <v>2678</v>
      </c>
      <c r="E422">
        <v>306283.89</v>
      </c>
      <c r="F422">
        <v>610819.82999999996</v>
      </c>
      <c r="G422" s="229">
        <v>610819.82999999996</v>
      </c>
      <c r="H422" s="45">
        <v>917103.72</v>
      </c>
      <c r="I422">
        <v>0</v>
      </c>
      <c r="J422">
        <v>388334.83</v>
      </c>
      <c r="K422" s="229">
        <v>388334.83</v>
      </c>
      <c r="L422" s="45">
        <v>388334.83</v>
      </c>
      <c r="M422" s="229" t="s">
        <v>3098</v>
      </c>
      <c r="N422" s="229" t="s">
        <v>3098</v>
      </c>
      <c r="O422" s="45">
        <v>46132</v>
      </c>
    </row>
    <row r="423" spans="1:15" x14ac:dyDescent="0.25">
      <c r="A423" t="s">
        <v>2679</v>
      </c>
      <c r="B423" t="s">
        <v>2680</v>
      </c>
      <c r="C423" t="s">
        <v>530</v>
      </c>
      <c r="D423" t="s">
        <v>2681</v>
      </c>
      <c r="E423">
        <v>0</v>
      </c>
      <c r="F423">
        <v>0</v>
      </c>
      <c r="G423" s="229">
        <v>0</v>
      </c>
      <c r="H423" s="45">
        <v>0</v>
      </c>
      <c r="I423">
        <v>123648.45</v>
      </c>
      <c r="J423">
        <v>27605</v>
      </c>
      <c r="K423" s="229">
        <v>27605</v>
      </c>
      <c r="L423" s="45">
        <v>151253.45000000001</v>
      </c>
      <c r="M423" s="229" t="s">
        <v>3098</v>
      </c>
      <c r="N423" s="229" t="s">
        <v>3098</v>
      </c>
      <c r="O423" s="45">
        <v>103127</v>
      </c>
    </row>
    <row r="424" spans="1:15" x14ac:dyDescent="0.25">
      <c r="A424" t="s">
        <v>2682</v>
      </c>
      <c r="B424" t="s">
        <v>2683</v>
      </c>
      <c r="C424" t="s">
        <v>531</v>
      </c>
      <c r="D424" t="s">
        <v>2684</v>
      </c>
      <c r="E424">
        <v>141727.17000000001</v>
      </c>
      <c r="F424">
        <v>472361.45999999996</v>
      </c>
      <c r="G424" s="229">
        <v>472361.45999999996</v>
      </c>
      <c r="H424" s="45">
        <v>614088.63</v>
      </c>
      <c r="I424">
        <v>101856.57</v>
      </c>
      <c r="J424">
        <v>115132.43</v>
      </c>
      <c r="K424" s="229">
        <v>115132.43</v>
      </c>
      <c r="L424" s="45">
        <v>216989</v>
      </c>
      <c r="M424" s="229" t="s">
        <v>3098</v>
      </c>
      <c r="N424" s="229" t="s">
        <v>3098</v>
      </c>
      <c r="O424" s="45">
        <v>85044</v>
      </c>
    </row>
    <row r="425" spans="1:15" x14ac:dyDescent="0.25">
      <c r="A425" t="s">
        <v>2685</v>
      </c>
      <c r="B425" t="s">
        <v>2686</v>
      </c>
      <c r="C425" t="s">
        <v>532</v>
      </c>
      <c r="D425" t="s">
        <v>2687</v>
      </c>
      <c r="E425">
        <v>1140739.8799999999</v>
      </c>
      <c r="F425">
        <v>0</v>
      </c>
      <c r="G425" s="229">
        <v>0</v>
      </c>
      <c r="H425" s="45">
        <v>1140739.8799999999</v>
      </c>
      <c r="I425">
        <v>0</v>
      </c>
      <c r="J425">
        <v>499190.47</v>
      </c>
      <c r="K425" s="229">
        <v>499190.47</v>
      </c>
      <c r="L425" s="45">
        <v>499190.47</v>
      </c>
      <c r="M425" s="229" t="s">
        <v>3098</v>
      </c>
      <c r="N425" s="229" t="s">
        <v>3098</v>
      </c>
      <c r="O425" s="45">
        <v>89089</v>
      </c>
    </row>
    <row r="426" spans="1:15" x14ac:dyDescent="0.25">
      <c r="A426" t="s">
        <v>2688</v>
      </c>
      <c r="B426" t="s">
        <v>2689</v>
      </c>
      <c r="C426" t="s">
        <v>533</v>
      </c>
      <c r="D426" t="s">
        <v>2690</v>
      </c>
      <c r="E426">
        <v>0</v>
      </c>
      <c r="F426">
        <v>439062.93</v>
      </c>
      <c r="G426" s="229">
        <v>439062.93</v>
      </c>
      <c r="H426" s="45">
        <v>439062.93</v>
      </c>
      <c r="I426">
        <v>0</v>
      </c>
      <c r="J426">
        <v>110906.01</v>
      </c>
      <c r="K426" s="229">
        <v>110906.01</v>
      </c>
      <c r="L426" s="45">
        <v>110906.01</v>
      </c>
      <c r="M426" s="229" t="s">
        <v>3098</v>
      </c>
      <c r="N426" s="229" t="s">
        <v>3098</v>
      </c>
      <c r="O426" s="45">
        <v>110030</v>
      </c>
    </row>
    <row r="427" spans="1:15" x14ac:dyDescent="0.25">
      <c r="A427" t="s">
        <v>2691</v>
      </c>
      <c r="B427" t="s">
        <v>2692</v>
      </c>
      <c r="C427" t="s">
        <v>534</v>
      </c>
      <c r="D427" t="s">
        <v>2693</v>
      </c>
      <c r="E427">
        <v>0</v>
      </c>
      <c r="F427">
        <v>255881.44</v>
      </c>
      <c r="G427" s="229">
        <v>255881.44</v>
      </c>
      <c r="H427" s="45">
        <v>255881.44</v>
      </c>
      <c r="I427">
        <v>0</v>
      </c>
      <c r="J427">
        <v>59234.930000000008</v>
      </c>
      <c r="K427" s="229">
        <v>59234.930000000008</v>
      </c>
      <c r="L427" s="45">
        <v>59234.930000000008</v>
      </c>
      <c r="M427" s="229" t="s">
        <v>3098</v>
      </c>
      <c r="N427" s="229" t="s">
        <v>3098</v>
      </c>
      <c r="O427" s="45">
        <v>41005</v>
      </c>
    </row>
    <row r="428" spans="1:15" x14ac:dyDescent="0.25">
      <c r="A428" t="s">
        <v>2694</v>
      </c>
      <c r="B428" t="s">
        <v>2695</v>
      </c>
      <c r="C428" t="s">
        <v>535</v>
      </c>
      <c r="D428" t="s">
        <v>2696</v>
      </c>
      <c r="E428">
        <v>10340</v>
      </c>
      <c r="F428">
        <v>190882.78</v>
      </c>
      <c r="G428" s="229">
        <v>190882.78</v>
      </c>
      <c r="H428" s="45">
        <v>201222.78</v>
      </c>
      <c r="I428">
        <v>68882</v>
      </c>
      <c r="J428">
        <v>93870.52</v>
      </c>
      <c r="K428" s="229">
        <v>93870.52</v>
      </c>
      <c r="L428" s="45">
        <v>162752.52000000002</v>
      </c>
      <c r="M428" s="229" t="s">
        <v>3098</v>
      </c>
      <c r="N428" s="229" t="s">
        <v>3098</v>
      </c>
      <c r="O428" s="45">
        <v>91095</v>
      </c>
    </row>
    <row r="429" spans="1:15" x14ac:dyDescent="0.25">
      <c r="A429" t="s">
        <v>2697</v>
      </c>
      <c r="B429" t="s">
        <v>2698</v>
      </c>
      <c r="C429" t="s">
        <v>536</v>
      </c>
      <c r="D429" t="s">
        <v>2699</v>
      </c>
      <c r="E429">
        <v>34623.58</v>
      </c>
      <c r="F429">
        <v>0</v>
      </c>
      <c r="G429" s="229">
        <v>0</v>
      </c>
      <c r="H429" s="45">
        <v>34623.58</v>
      </c>
      <c r="I429">
        <v>191430.55</v>
      </c>
      <c r="J429">
        <v>42463.07</v>
      </c>
      <c r="K429" s="229">
        <v>42463.07</v>
      </c>
      <c r="L429" s="45">
        <v>233893.62</v>
      </c>
      <c r="M429" s="229" t="s">
        <v>3098</v>
      </c>
      <c r="N429" s="229" t="s">
        <v>3098</v>
      </c>
      <c r="O429" s="45">
        <v>91093</v>
      </c>
    </row>
    <row r="430" spans="1:15" x14ac:dyDescent="0.25">
      <c r="A430" t="s">
        <v>2700</v>
      </c>
      <c r="B430" t="s">
        <v>2701</v>
      </c>
      <c r="C430" t="s">
        <v>537</v>
      </c>
      <c r="D430" t="s">
        <v>2702</v>
      </c>
      <c r="E430">
        <v>123719.27</v>
      </c>
      <c r="F430">
        <v>0</v>
      </c>
      <c r="G430" s="229">
        <v>0</v>
      </c>
      <c r="H430" s="45">
        <v>123719.27</v>
      </c>
      <c r="I430">
        <v>39696.730000000003</v>
      </c>
      <c r="J430">
        <v>25288</v>
      </c>
      <c r="K430" s="229">
        <v>25288</v>
      </c>
      <c r="L430" s="45">
        <v>64984.73</v>
      </c>
      <c r="M430" s="229" t="s">
        <v>3098</v>
      </c>
      <c r="N430" s="229" t="s">
        <v>3098</v>
      </c>
      <c r="O430" s="45">
        <v>72066</v>
      </c>
    </row>
    <row r="431" spans="1:15" x14ac:dyDescent="0.25">
      <c r="A431" t="s">
        <v>2703</v>
      </c>
      <c r="B431" t="s">
        <v>2704</v>
      </c>
      <c r="C431" t="s">
        <v>538</v>
      </c>
      <c r="D431" t="s">
        <v>2705</v>
      </c>
      <c r="E431">
        <v>0</v>
      </c>
      <c r="F431">
        <v>449542.14</v>
      </c>
      <c r="G431" s="229">
        <v>449542.14</v>
      </c>
      <c r="H431" s="45">
        <v>449542.14</v>
      </c>
      <c r="I431">
        <v>0</v>
      </c>
      <c r="J431">
        <v>1931438.01</v>
      </c>
      <c r="K431" s="229">
        <v>1931438.01</v>
      </c>
      <c r="L431" s="45">
        <v>1931438.01</v>
      </c>
      <c r="M431" s="229" t="s">
        <v>3098</v>
      </c>
      <c r="N431" s="229" t="s">
        <v>3098</v>
      </c>
      <c r="O431" s="45">
        <v>96110</v>
      </c>
    </row>
    <row r="432" spans="1:15" x14ac:dyDescent="0.25">
      <c r="A432" t="s">
        <v>2706</v>
      </c>
      <c r="B432" t="s">
        <v>2707</v>
      </c>
      <c r="C432" t="s">
        <v>539</v>
      </c>
      <c r="D432" t="s">
        <v>2708</v>
      </c>
      <c r="E432">
        <v>0</v>
      </c>
      <c r="F432">
        <v>9890094.4800000004</v>
      </c>
      <c r="G432" s="229">
        <v>9890094.4800000004</v>
      </c>
      <c r="H432" s="45">
        <v>9890094.4800000004</v>
      </c>
      <c r="I432">
        <v>0</v>
      </c>
      <c r="J432">
        <v>2725218.76</v>
      </c>
      <c r="K432" s="229">
        <v>2725218.76</v>
      </c>
      <c r="L432" s="45">
        <v>2725218.76</v>
      </c>
      <c r="M432" s="229" t="s">
        <v>3098</v>
      </c>
      <c r="N432" s="229" t="s">
        <v>3098</v>
      </c>
      <c r="O432" s="45">
        <v>96111</v>
      </c>
    </row>
    <row r="433" spans="1:15" x14ac:dyDescent="0.25">
      <c r="A433" t="s">
        <v>2709</v>
      </c>
      <c r="B433" t="s">
        <v>2710</v>
      </c>
      <c r="C433" t="s">
        <v>540</v>
      </c>
      <c r="D433" t="s">
        <v>2711</v>
      </c>
      <c r="E433">
        <v>7375.2</v>
      </c>
      <c r="F433">
        <v>237493.01</v>
      </c>
      <c r="G433" s="229">
        <v>237493.01</v>
      </c>
      <c r="H433" s="45">
        <v>244868.21000000002</v>
      </c>
      <c r="I433">
        <v>93393.79</v>
      </c>
      <c r="J433">
        <v>0</v>
      </c>
      <c r="K433" s="229">
        <v>0</v>
      </c>
      <c r="L433" s="45">
        <v>93393.79</v>
      </c>
      <c r="M433" s="229" t="s">
        <v>3098</v>
      </c>
      <c r="N433" s="229" t="s">
        <v>3098</v>
      </c>
      <c r="O433" s="45">
        <v>3032</v>
      </c>
    </row>
    <row r="434" spans="1:15" x14ac:dyDescent="0.25">
      <c r="A434" t="s">
        <v>2712</v>
      </c>
      <c r="B434" t="s">
        <v>2713</v>
      </c>
      <c r="C434" t="s">
        <v>541</v>
      </c>
      <c r="D434" t="s">
        <v>2714</v>
      </c>
      <c r="E434">
        <v>162108.78</v>
      </c>
      <c r="F434">
        <v>2245732.37</v>
      </c>
      <c r="G434" s="229">
        <v>2245732.37</v>
      </c>
      <c r="H434" s="45">
        <v>2407841.15</v>
      </c>
      <c r="I434">
        <v>606677.91</v>
      </c>
      <c r="J434">
        <v>861432.16</v>
      </c>
      <c r="K434" s="229">
        <v>861432.16</v>
      </c>
      <c r="L434" s="45">
        <v>1468110.07</v>
      </c>
      <c r="M434" s="229" t="s">
        <v>3098</v>
      </c>
      <c r="N434" s="229" t="s">
        <v>3098</v>
      </c>
      <c r="O434" s="45">
        <v>96091</v>
      </c>
    </row>
    <row r="435" spans="1:15" x14ac:dyDescent="0.25">
      <c r="A435" t="s">
        <v>2715</v>
      </c>
      <c r="B435" t="s">
        <v>2716</v>
      </c>
      <c r="C435" t="s">
        <v>542</v>
      </c>
      <c r="D435" t="s">
        <v>2717</v>
      </c>
      <c r="E435">
        <v>3208395.09</v>
      </c>
      <c r="F435">
        <v>1935096</v>
      </c>
      <c r="G435" s="229">
        <v>1935096</v>
      </c>
      <c r="H435" s="45">
        <v>5143491.09</v>
      </c>
      <c r="I435">
        <v>0</v>
      </c>
      <c r="J435">
        <v>759535.78</v>
      </c>
      <c r="K435" s="229">
        <v>759535.78</v>
      </c>
      <c r="L435" s="45">
        <v>759535.78</v>
      </c>
      <c r="M435" s="229" t="s">
        <v>3098</v>
      </c>
      <c r="N435" s="229" t="s">
        <v>3098</v>
      </c>
      <c r="O435" s="45">
        <v>81096</v>
      </c>
    </row>
    <row r="436" spans="1:15" x14ac:dyDescent="0.25">
      <c r="A436" t="s">
        <v>2718</v>
      </c>
      <c r="B436" t="s">
        <v>2719</v>
      </c>
      <c r="C436" t="s">
        <v>543</v>
      </c>
      <c r="D436" t="s">
        <v>2720</v>
      </c>
      <c r="E436">
        <v>0</v>
      </c>
      <c r="F436">
        <v>208821.58000000002</v>
      </c>
      <c r="G436" s="229">
        <v>208821.58000000002</v>
      </c>
      <c r="H436" s="45">
        <v>208821.58000000002</v>
      </c>
      <c r="I436">
        <v>0</v>
      </c>
      <c r="J436">
        <v>61671.49</v>
      </c>
      <c r="K436" s="229">
        <v>61671.49</v>
      </c>
      <c r="L436" s="45">
        <v>61671.49</v>
      </c>
      <c r="M436" s="229" t="s">
        <v>3098</v>
      </c>
      <c r="N436" s="229" t="s">
        <v>3098</v>
      </c>
      <c r="O436" s="45">
        <v>93121</v>
      </c>
    </row>
    <row r="437" spans="1:15" x14ac:dyDescent="0.25">
      <c r="A437" t="s">
        <v>2721</v>
      </c>
      <c r="B437" t="s">
        <v>2722</v>
      </c>
      <c r="C437" t="s">
        <v>544</v>
      </c>
      <c r="D437" t="s">
        <v>2723</v>
      </c>
      <c r="E437">
        <v>257738.5</v>
      </c>
      <c r="F437">
        <v>115594</v>
      </c>
      <c r="G437" s="229">
        <v>115594</v>
      </c>
      <c r="H437" s="45">
        <v>373332.5</v>
      </c>
      <c r="I437">
        <v>0</v>
      </c>
      <c r="J437">
        <v>159566</v>
      </c>
      <c r="K437" s="229">
        <v>159566</v>
      </c>
      <c r="L437" s="45">
        <v>159566</v>
      </c>
      <c r="M437" s="229" t="s">
        <v>3098</v>
      </c>
      <c r="N437" s="229" t="s">
        <v>3098</v>
      </c>
      <c r="O437" s="45">
        <v>33090</v>
      </c>
    </row>
    <row r="438" spans="1:15" x14ac:dyDescent="0.25">
      <c r="A438" t="s">
        <v>2724</v>
      </c>
      <c r="B438" t="s">
        <v>2725</v>
      </c>
      <c r="C438" t="s">
        <v>545</v>
      </c>
      <c r="D438" t="s">
        <v>2726</v>
      </c>
      <c r="E438">
        <v>0</v>
      </c>
      <c r="F438">
        <v>322146.76</v>
      </c>
      <c r="G438" s="229">
        <v>322146.76</v>
      </c>
      <c r="H438" s="45">
        <v>322146.76</v>
      </c>
      <c r="I438">
        <v>5503.4</v>
      </c>
      <c r="J438">
        <v>148835.75</v>
      </c>
      <c r="K438" s="229">
        <v>148835.75</v>
      </c>
      <c r="L438" s="45">
        <v>154339.15</v>
      </c>
      <c r="M438" s="229" t="s">
        <v>3098</v>
      </c>
      <c r="N438" s="229" t="s">
        <v>3098</v>
      </c>
      <c r="O438" s="45">
        <v>21151</v>
      </c>
    </row>
    <row r="439" spans="1:15" x14ac:dyDescent="0.25">
      <c r="A439" t="s">
        <v>2727</v>
      </c>
      <c r="B439" t="s">
        <v>2728</v>
      </c>
      <c r="C439" t="s">
        <v>546</v>
      </c>
      <c r="D439" t="s">
        <v>2729</v>
      </c>
      <c r="E439">
        <v>18809.36</v>
      </c>
      <c r="F439">
        <v>32209</v>
      </c>
      <c r="G439" s="229">
        <v>32209</v>
      </c>
      <c r="H439" s="45">
        <v>51018.36</v>
      </c>
      <c r="I439">
        <v>103785.2</v>
      </c>
      <c r="J439">
        <v>3433</v>
      </c>
      <c r="K439" s="229">
        <v>3433</v>
      </c>
      <c r="L439" s="45">
        <v>107218.2</v>
      </c>
      <c r="M439" s="229" t="s">
        <v>3098</v>
      </c>
      <c r="N439" s="229" t="s">
        <v>3098</v>
      </c>
      <c r="O439" s="45">
        <v>54042</v>
      </c>
    </row>
    <row r="440" spans="1:15" x14ac:dyDescent="0.25">
      <c r="A440" t="s">
        <v>2730</v>
      </c>
      <c r="B440" t="s">
        <v>2731</v>
      </c>
      <c r="C440" t="s">
        <v>547</v>
      </c>
      <c r="D440" t="s">
        <v>2732</v>
      </c>
      <c r="E440">
        <v>747833.81</v>
      </c>
      <c r="F440">
        <v>259729.6</v>
      </c>
      <c r="G440" s="229">
        <v>259729.6</v>
      </c>
      <c r="H440" s="45">
        <v>1007563.41</v>
      </c>
      <c r="I440">
        <v>0</v>
      </c>
      <c r="J440">
        <v>245270.39999999999</v>
      </c>
      <c r="K440" s="229">
        <v>245270.39999999999</v>
      </c>
      <c r="L440" s="45">
        <v>245270.39999999999</v>
      </c>
      <c r="M440" s="229" t="s">
        <v>3098</v>
      </c>
      <c r="N440" s="229" t="s">
        <v>3098</v>
      </c>
      <c r="O440" s="45">
        <v>49140</v>
      </c>
    </row>
    <row r="441" spans="1:15" x14ac:dyDescent="0.25">
      <c r="A441" t="s">
        <v>2733</v>
      </c>
      <c r="B441" t="s">
        <v>2734</v>
      </c>
      <c r="C441" t="s">
        <v>548</v>
      </c>
      <c r="D441" t="s">
        <v>2735</v>
      </c>
      <c r="E441">
        <v>1542312.8</v>
      </c>
      <c r="F441">
        <v>0</v>
      </c>
      <c r="G441" s="229">
        <v>0</v>
      </c>
      <c r="H441" s="45">
        <v>1542312.8</v>
      </c>
      <c r="I441">
        <v>0</v>
      </c>
      <c r="J441">
        <v>127330</v>
      </c>
      <c r="K441" s="229">
        <v>127330</v>
      </c>
      <c r="L441" s="45">
        <v>127330</v>
      </c>
      <c r="M441" s="229" t="s">
        <v>3098</v>
      </c>
      <c r="N441" s="229" t="s">
        <v>3098</v>
      </c>
      <c r="O441" s="45">
        <v>2097</v>
      </c>
    </row>
    <row r="442" spans="1:15" x14ac:dyDescent="0.25">
      <c r="A442" t="s">
        <v>2736</v>
      </c>
      <c r="B442" t="s">
        <v>2737</v>
      </c>
      <c r="C442" t="s">
        <v>549</v>
      </c>
      <c r="D442" t="s">
        <v>2738</v>
      </c>
      <c r="E442">
        <v>1639900.26</v>
      </c>
      <c r="F442">
        <v>1097801.3</v>
      </c>
      <c r="G442" s="229">
        <v>1097801.3</v>
      </c>
      <c r="H442" s="45">
        <v>2737701.56</v>
      </c>
      <c r="I442">
        <v>257837.7</v>
      </c>
      <c r="J442">
        <v>459779.17</v>
      </c>
      <c r="K442" s="229">
        <v>459779.17</v>
      </c>
      <c r="L442" s="45">
        <v>717616.87</v>
      </c>
      <c r="M442" s="229" t="s">
        <v>3098</v>
      </c>
      <c r="N442" s="229" t="s">
        <v>3098</v>
      </c>
      <c r="O442" s="45">
        <v>66105</v>
      </c>
    </row>
    <row r="443" spans="1:15" x14ac:dyDescent="0.25">
      <c r="A443" t="s">
        <v>2739</v>
      </c>
      <c r="B443" t="s">
        <v>2740</v>
      </c>
      <c r="C443" t="s">
        <v>550</v>
      </c>
      <c r="D443" t="s">
        <v>2741</v>
      </c>
      <c r="E443">
        <v>690311.36</v>
      </c>
      <c r="F443">
        <v>1107809.71</v>
      </c>
      <c r="G443" s="229">
        <v>1107809.71</v>
      </c>
      <c r="H443" s="45">
        <v>1798121.0699999998</v>
      </c>
      <c r="I443">
        <v>229624.45</v>
      </c>
      <c r="J443">
        <v>168911.92</v>
      </c>
      <c r="K443" s="229">
        <v>168911.92</v>
      </c>
      <c r="L443" s="45">
        <v>398536.37</v>
      </c>
      <c r="M443" s="229" t="s">
        <v>3098</v>
      </c>
      <c r="N443" s="229" t="s">
        <v>3098</v>
      </c>
      <c r="O443" s="45">
        <v>98080</v>
      </c>
    </row>
    <row r="444" spans="1:15" x14ac:dyDescent="0.25">
      <c r="A444" t="s">
        <v>2742</v>
      </c>
      <c r="B444" t="s">
        <v>2743</v>
      </c>
      <c r="C444" t="s">
        <v>551</v>
      </c>
      <c r="D444" t="s">
        <v>2744</v>
      </c>
      <c r="E444">
        <v>0</v>
      </c>
      <c r="F444">
        <v>849909.18</v>
      </c>
      <c r="G444" s="229">
        <v>849909.18</v>
      </c>
      <c r="H444" s="45">
        <v>849909.18</v>
      </c>
      <c r="I444">
        <v>0</v>
      </c>
      <c r="J444">
        <v>53586.52</v>
      </c>
      <c r="K444" s="229">
        <v>53586.52</v>
      </c>
      <c r="L444" s="45">
        <v>53586.52</v>
      </c>
      <c r="M444" s="229" t="s">
        <v>3098</v>
      </c>
      <c r="N444" s="229" t="s">
        <v>3098</v>
      </c>
      <c r="O444" s="45">
        <v>99082</v>
      </c>
    </row>
    <row r="445" spans="1:15" x14ac:dyDescent="0.25">
      <c r="A445" t="s">
        <v>2745</v>
      </c>
      <c r="B445" t="s">
        <v>2746</v>
      </c>
      <c r="C445" t="s">
        <v>552</v>
      </c>
      <c r="D445" t="s">
        <v>2747</v>
      </c>
      <c r="E445">
        <v>0</v>
      </c>
      <c r="F445">
        <v>2383719.35</v>
      </c>
      <c r="G445" s="229">
        <v>2383719.35</v>
      </c>
      <c r="H445" s="45">
        <v>2383719.35</v>
      </c>
      <c r="I445">
        <v>383254.31</v>
      </c>
      <c r="J445">
        <v>247017.85</v>
      </c>
      <c r="K445" s="229">
        <v>247017.85</v>
      </c>
      <c r="L445" s="45">
        <v>630272.16</v>
      </c>
      <c r="M445" s="229" t="s">
        <v>3098</v>
      </c>
      <c r="N445" s="229" t="s">
        <v>3098</v>
      </c>
      <c r="O445" s="45">
        <v>100059</v>
      </c>
    </row>
    <row r="446" spans="1:15" x14ac:dyDescent="0.25">
      <c r="A446" t="s">
        <v>2748</v>
      </c>
      <c r="B446" t="s">
        <v>2749</v>
      </c>
      <c r="C446" t="s">
        <v>553</v>
      </c>
      <c r="D446" t="s">
        <v>2750</v>
      </c>
      <c r="E446">
        <v>205578.5</v>
      </c>
      <c r="F446">
        <v>385074.07</v>
      </c>
      <c r="G446" s="229">
        <v>385074.07</v>
      </c>
      <c r="H446" s="45">
        <v>590652.57000000007</v>
      </c>
      <c r="I446">
        <v>90143.74</v>
      </c>
      <c r="J446">
        <v>58548.160000000003</v>
      </c>
      <c r="K446" s="229">
        <v>58548.160000000003</v>
      </c>
      <c r="L446" s="45">
        <v>148691.90000000002</v>
      </c>
      <c r="M446" s="229" t="s">
        <v>3098</v>
      </c>
      <c r="N446" s="229" t="s">
        <v>3098</v>
      </c>
      <c r="O446" s="45">
        <v>100062</v>
      </c>
    </row>
    <row r="447" spans="1:15" x14ac:dyDescent="0.25">
      <c r="A447" t="s">
        <v>2751</v>
      </c>
      <c r="B447" t="s">
        <v>2752</v>
      </c>
      <c r="C447" t="s">
        <v>554</v>
      </c>
      <c r="D447" t="s">
        <v>2753</v>
      </c>
      <c r="E447">
        <v>107413.9</v>
      </c>
      <c r="F447">
        <v>971412.47</v>
      </c>
      <c r="G447" s="229">
        <v>971412.47</v>
      </c>
      <c r="H447" s="45">
        <v>1078826.3699999999</v>
      </c>
      <c r="I447">
        <v>0</v>
      </c>
      <c r="J447">
        <v>68891.67</v>
      </c>
      <c r="K447" s="229">
        <v>68891.67</v>
      </c>
      <c r="L447" s="45">
        <v>68891.67</v>
      </c>
      <c r="M447" s="229" t="s">
        <v>3098</v>
      </c>
      <c r="N447" s="229" t="s">
        <v>3098</v>
      </c>
      <c r="O447" s="45">
        <v>100061</v>
      </c>
    </row>
    <row r="448" spans="1:15" x14ac:dyDescent="0.25">
      <c r="A448" t="s">
        <v>2754</v>
      </c>
      <c r="B448" t="s">
        <v>2755</v>
      </c>
      <c r="C448" t="s">
        <v>555</v>
      </c>
      <c r="D448" t="s">
        <v>2756</v>
      </c>
      <c r="E448">
        <v>296564.77</v>
      </c>
      <c r="F448">
        <v>488690.33</v>
      </c>
      <c r="G448" s="229">
        <v>488690.33</v>
      </c>
      <c r="H448" s="45">
        <v>785255.10000000009</v>
      </c>
      <c r="I448">
        <v>156676.75</v>
      </c>
      <c r="J448">
        <v>192130</v>
      </c>
      <c r="K448" s="229">
        <v>192130</v>
      </c>
      <c r="L448" s="45">
        <v>348806.75</v>
      </c>
      <c r="M448" s="229" t="s">
        <v>3098</v>
      </c>
      <c r="N448" s="229" t="s">
        <v>3098</v>
      </c>
      <c r="O448" s="45">
        <v>48915</v>
      </c>
    </row>
    <row r="449" spans="1:15" x14ac:dyDescent="0.25">
      <c r="A449" t="s">
        <v>2757</v>
      </c>
      <c r="B449" t="s">
        <v>2758</v>
      </c>
      <c r="C449" t="s">
        <v>556</v>
      </c>
      <c r="D449" t="s">
        <v>2759</v>
      </c>
      <c r="E449">
        <v>5207201.6900000004</v>
      </c>
      <c r="F449">
        <v>0</v>
      </c>
      <c r="G449" s="229">
        <v>0</v>
      </c>
      <c r="H449" s="45">
        <v>5207201.6900000004</v>
      </c>
      <c r="I449">
        <v>0</v>
      </c>
      <c r="J449">
        <v>1137500.47</v>
      </c>
      <c r="K449" s="229">
        <v>1137500.47</v>
      </c>
      <c r="L449" s="45">
        <v>1137500.47</v>
      </c>
      <c r="M449" s="229" t="s">
        <v>3098</v>
      </c>
      <c r="N449" s="229" t="s">
        <v>3098</v>
      </c>
      <c r="O449" s="45">
        <v>80125</v>
      </c>
    </row>
    <row r="450" spans="1:15" x14ac:dyDescent="0.25">
      <c r="A450" t="s">
        <v>2760</v>
      </c>
      <c r="B450" t="s">
        <v>2761</v>
      </c>
      <c r="C450" t="s">
        <v>557</v>
      </c>
      <c r="D450" t="s">
        <v>2762</v>
      </c>
      <c r="E450">
        <v>911191.42</v>
      </c>
      <c r="F450">
        <v>0</v>
      </c>
      <c r="G450" s="229">
        <v>0</v>
      </c>
      <c r="H450" s="45">
        <v>911191.42</v>
      </c>
      <c r="I450">
        <v>161630.35999999999</v>
      </c>
      <c r="J450">
        <v>1157017.56</v>
      </c>
      <c r="K450" s="229">
        <v>1157017.56</v>
      </c>
      <c r="L450" s="45">
        <v>1318647.92</v>
      </c>
      <c r="M450" s="229" t="s">
        <v>3098</v>
      </c>
      <c r="N450" s="229" t="s">
        <v>3098</v>
      </c>
      <c r="O450" s="45">
        <v>35098</v>
      </c>
    </row>
    <row r="451" spans="1:15" x14ac:dyDescent="0.25">
      <c r="A451" t="s">
        <v>2763</v>
      </c>
      <c r="B451" t="s">
        <v>2764</v>
      </c>
      <c r="C451" t="s">
        <v>558</v>
      </c>
      <c r="D451" t="s">
        <v>2765</v>
      </c>
      <c r="E451">
        <v>715174.6</v>
      </c>
      <c r="F451">
        <v>1388205.8</v>
      </c>
      <c r="G451" s="229">
        <v>1388205.8</v>
      </c>
      <c r="H451" s="45">
        <v>2103380.4</v>
      </c>
      <c r="I451">
        <v>259398.75</v>
      </c>
      <c r="J451">
        <v>249764.61</v>
      </c>
      <c r="K451" s="229">
        <v>249764.61</v>
      </c>
      <c r="L451" s="45">
        <v>509163.36</v>
      </c>
      <c r="M451" s="229" t="s">
        <v>3098</v>
      </c>
      <c r="N451" s="229" t="s">
        <v>3098</v>
      </c>
      <c r="O451" s="45">
        <v>73106</v>
      </c>
    </row>
    <row r="452" spans="1:15" x14ac:dyDescent="0.25">
      <c r="A452" t="s">
        <v>2766</v>
      </c>
      <c r="B452" t="s">
        <v>2767</v>
      </c>
      <c r="C452" t="s">
        <v>559</v>
      </c>
      <c r="D452" t="s">
        <v>2768</v>
      </c>
      <c r="E452">
        <v>340531.6</v>
      </c>
      <c r="F452">
        <v>4194841.2799999993</v>
      </c>
      <c r="G452" s="229">
        <v>4194841.2799999993</v>
      </c>
      <c r="H452" s="45">
        <v>4535372.879999999</v>
      </c>
      <c r="I452">
        <v>0</v>
      </c>
      <c r="J452">
        <v>1437742.72</v>
      </c>
      <c r="K452" s="229">
        <v>1437742.72</v>
      </c>
      <c r="L452" s="45">
        <v>1437742.72</v>
      </c>
      <c r="M452" s="229" t="s">
        <v>3098</v>
      </c>
      <c r="N452" s="229" t="s">
        <v>3098</v>
      </c>
      <c r="O452" s="45">
        <v>112103</v>
      </c>
    </row>
    <row r="453" spans="1:15" x14ac:dyDescent="0.25">
      <c r="A453" t="s">
        <v>2769</v>
      </c>
      <c r="B453" t="s">
        <v>2770</v>
      </c>
      <c r="C453" t="s">
        <v>560</v>
      </c>
      <c r="D453" t="s">
        <v>2771</v>
      </c>
      <c r="E453">
        <v>0</v>
      </c>
      <c r="F453">
        <v>97988.800000000003</v>
      </c>
      <c r="G453" s="229">
        <v>97988.800000000003</v>
      </c>
      <c r="H453" s="45">
        <v>97988.800000000003</v>
      </c>
      <c r="I453">
        <v>0</v>
      </c>
      <c r="J453">
        <v>24497.200000000001</v>
      </c>
      <c r="K453" s="229">
        <v>24497.200000000001</v>
      </c>
      <c r="L453" s="45">
        <v>24497.200000000001</v>
      </c>
      <c r="M453" s="229" t="s">
        <v>3098</v>
      </c>
      <c r="N453" s="229" t="s">
        <v>3098</v>
      </c>
      <c r="O453" s="45">
        <v>42113</v>
      </c>
    </row>
    <row r="454" spans="1:15" x14ac:dyDescent="0.25">
      <c r="A454" t="s">
        <v>2772</v>
      </c>
      <c r="B454" t="s">
        <v>2773</v>
      </c>
      <c r="C454" t="s">
        <v>561</v>
      </c>
      <c r="D454" t="s">
        <v>2774</v>
      </c>
      <c r="E454">
        <v>0</v>
      </c>
      <c r="F454">
        <v>1353703</v>
      </c>
      <c r="G454" s="229">
        <v>1353703</v>
      </c>
      <c r="H454" s="45">
        <v>1353703</v>
      </c>
      <c r="I454">
        <v>65082.63</v>
      </c>
      <c r="J454">
        <v>123877.79</v>
      </c>
      <c r="K454" s="229">
        <v>123877.79</v>
      </c>
      <c r="L454" s="45">
        <v>188960.41999999998</v>
      </c>
      <c r="M454" s="229" t="s">
        <v>3098</v>
      </c>
      <c r="N454" s="229" t="s">
        <v>3098</v>
      </c>
      <c r="O454" s="45">
        <v>102085</v>
      </c>
    </row>
    <row r="455" spans="1:15" x14ac:dyDescent="0.25">
      <c r="A455" t="s">
        <v>2775</v>
      </c>
      <c r="B455" t="s">
        <v>2776</v>
      </c>
      <c r="C455" t="s">
        <v>562</v>
      </c>
      <c r="D455" t="s">
        <v>2777</v>
      </c>
      <c r="E455">
        <v>0</v>
      </c>
      <c r="F455">
        <v>381751.2</v>
      </c>
      <c r="G455" s="229">
        <v>381751.2</v>
      </c>
      <c r="H455" s="45">
        <v>381751.2</v>
      </c>
      <c r="I455">
        <v>0</v>
      </c>
      <c r="J455">
        <v>64064.43</v>
      </c>
      <c r="K455" s="229">
        <v>64064.43</v>
      </c>
      <c r="L455" s="45">
        <v>64064.43</v>
      </c>
      <c r="M455" s="229" t="s">
        <v>3098</v>
      </c>
      <c r="N455" s="229" t="s">
        <v>3098</v>
      </c>
      <c r="O455" s="45">
        <v>108144</v>
      </c>
    </row>
    <row r="456" spans="1:15" x14ac:dyDescent="0.25">
      <c r="A456" t="s">
        <v>2778</v>
      </c>
      <c r="B456" t="s">
        <v>2779</v>
      </c>
      <c r="C456" t="s">
        <v>563</v>
      </c>
      <c r="D456" t="s">
        <v>2780</v>
      </c>
      <c r="E456">
        <v>199307.72</v>
      </c>
      <c r="F456">
        <v>221429.12</v>
      </c>
      <c r="G456" s="229">
        <v>221429.12</v>
      </c>
      <c r="H456" s="45">
        <v>420736.83999999997</v>
      </c>
      <c r="I456">
        <v>0</v>
      </c>
      <c r="J456">
        <v>43213.7</v>
      </c>
      <c r="K456" s="229">
        <v>43213.7</v>
      </c>
      <c r="L456" s="45">
        <v>43213.7</v>
      </c>
      <c r="M456" s="229" t="s">
        <v>3098</v>
      </c>
      <c r="N456" s="229" t="s">
        <v>3098</v>
      </c>
      <c r="O456" s="45">
        <v>5127</v>
      </c>
    </row>
    <row r="457" spans="1:15" x14ac:dyDescent="0.25">
      <c r="A457" t="s">
        <v>2781</v>
      </c>
      <c r="B457" t="s">
        <v>2782</v>
      </c>
      <c r="C457" t="s">
        <v>564</v>
      </c>
      <c r="D457" t="s">
        <v>2783</v>
      </c>
      <c r="E457">
        <v>0</v>
      </c>
      <c r="F457">
        <v>0</v>
      </c>
      <c r="G457" s="229">
        <v>0</v>
      </c>
      <c r="H457" s="45">
        <v>0</v>
      </c>
      <c r="I457">
        <v>226916.4</v>
      </c>
      <c r="J457">
        <v>0</v>
      </c>
      <c r="K457" s="229">
        <v>0</v>
      </c>
      <c r="L457" s="45">
        <v>226916.4</v>
      </c>
      <c r="M457" s="229" t="s">
        <v>3098</v>
      </c>
      <c r="N457" s="229" t="s">
        <v>3098</v>
      </c>
      <c r="O457" s="45">
        <v>19144</v>
      </c>
    </row>
    <row r="458" spans="1:15" x14ac:dyDescent="0.25">
      <c r="A458" t="s">
        <v>2784</v>
      </c>
      <c r="B458" t="s">
        <v>2785</v>
      </c>
      <c r="C458" t="s">
        <v>565</v>
      </c>
      <c r="D458" t="s">
        <v>2786</v>
      </c>
      <c r="E458">
        <v>83247.58</v>
      </c>
      <c r="F458">
        <v>6291352.7800000003</v>
      </c>
      <c r="G458" s="229">
        <v>6291352.7800000003</v>
      </c>
      <c r="H458" s="45">
        <v>6374600.3600000003</v>
      </c>
      <c r="I458">
        <v>304347.40999999997</v>
      </c>
      <c r="J458">
        <v>1364551.92</v>
      </c>
      <c r="K458" s="229">
        <v>1364551.92</v>
      </c>
      <c r="L458" s="45">
        <v>1668899.3299999998</v>
      </c>
      <c r="M458" s="229" t="s">
        <v>3098</v>
      </c>
      <c r="N458" s="229" t="s">
        <v>3098</v>
      </c>
      <c r="O458" s="45">
        <v>100063</v>
      </c>
    </row>
    <row r="459" spans="1:15" x14ac:dyDescent="0.25">
      <c r="A459" t="s">
        <v>2787</v>
      </c>
      <c r="B459" t="s">
        <v>2788</v>
      </c>
      <c r="C459" t="s">
        <v>566</v>
      </c>
      <c r="D459" t="s">
        <v>2789</v>
      </c>
      <c r="E459">
        <v>146037.41</v>
      </c>
      <c r="F459">
        <v>65988.98</v>
      </c>
      <c r="G459" s="229">
        <v>65988.98</v>
      </c>
      <c r="H459" s="45">
        <v>212026.39</v>
      </c>
      <c r="I459">
        <v>40014.53</v>
      </c>
      <c r="J459">
        <v>104945.01</v>
      </c>
      <c r="K459" s="229">
        <v>104945.01</v>
      </c>
      <c r="L459" s="45">
        <v>144959.53999999998</v>
      </c>
      <c r="M459" s="229" t="s">
        <v>3098</v>
      </c>
      <c r="N459" s="229" t="s">
        <v>3098</v>
      </c>
      <c r="O459" s="45">
        <v>57001</v>
      </c>
    </row>
    <row r="460" spans="1:15" x14ac:dyDescent="0.25">
      <c r="A460" t="s">
        <v>2790</v>
      </c>
      <c r="B460" t="s">
        <v>2791</v>
      </c>
      <c r="C460" t="s">
        <v>567</v>
      </c>
      <c r="D460" t="s">
        <v>2792</v>
      </c>
      <c r="E460">
        <v>7598.57</v>
      </c>
      <c r="F460">
        <v>107111.24</v>
      </c>
      <c r="G460" s="229">
        <v>107111.24</v>
      </c>
      <c r="H460" s="45">
        <v>114709.81</v>
      </c>
      <c r="I460">
        <v>52412.46</v>
      </c>
      <c r="J460">
        <v>172425.54</v>
      </c>
      <c r="K460" s="229">
        <v>172425.54</v>
      </c>
      <c r="L460" s="45">
        <v>224838</v>
      </c>
      <c r="M460" s="229" t="s">
        <v>3098</v>
      </c>
      <c r="N460" s="229" t="s">
        <v>3098</v>
      </c>
      <c r="O460" s="45">
        <v>34121</v>
      </c>
    </row>
    <row r="461" spans="1:15" x14ac:dyDescent="0.25">
      <c r="A461" t="s">
        <v>2793</v>
      </c>
      <c r="B461" t="s">
        <v>2794</v>
      </c>
      <c r="C461" t="s">
        <v>568</v>
      </c>
      <c r="D461" t="s">
        <v>2795</v>
      </c>
      <c r="E461">
        <v>126410</v>
      </c>
      <c r="F461">
        <v>294676.32</v>
      </c>
      <c r="G461" s="229">
        <v>294676.32</v>
      </c>
      <c r="H461" s="45">
        <v>421086.32</v>
      </c>
      <c r="I461">
        <v>24628.79</v>
      </c>
      <c r="J461">
        <v>60000</v>
      </c>
      <c r="K461" s="229">
        <v>60000</v>
      </c>
      <c r="L461" s="45">
        <v>84628.790000000008</v>
      </c>
      <c r="M461" s="229" t="s">
        <v>3098</v>
      </c>
      <c r="N461" s="229" t="s">
        <v>3098</v>
      </c>
      <c r="O461" s="45">
        <v>97130</v>
      </c>
    </row>
    <row r="462" spans="1:15" x14ac:dyDescent="0.25">
      <c r="A462" t="s">
        <v>2796</v>
      </c>
      <c r="B462" t="s">
        <v>2797</v>
      </c>
      <c r="C462" t="s">
        <v>569</v>
      </c>
      <c r="D462" t="s">
        <v>2798</v>
      </c>
      <c r="E462">
        <v>0</v>
      </c>
      <c r="F462">
        <v>343984.4</v>
      </c>
      <c r="G462" s="229">
        <v>343984.4</v>
      </c>
      <c r="H462" s="45">
        <v>343984.4</v>
      </c>
      <c r="I462">
        <v>6605.49</v>
      </c>
      <c r="J462">
        <v>117861.84</v>
      </c>
      <c r="K462" s="229">
        <v>117861.84</v>
      </c>
      <c r="L462" s="45">
        <v>124467.33</v>
      </c>
      <c r="M462" s="229" t="s">
        <v>3098</v>
      </c>
      <c r="N462" s="229" t="s">
        <v>3098</v>
      </c>
      <c r="O462" s="45">
        <v>80119</v>
      </c>
    </row>
    <row r="463" spans="1:15" x14ac:dyDescent="0.25">
      <c r="A463" t="s">
        <v>2799</v>
      </c>
      <c r="B463" t="s">
        <v>2800</v>
      </c>
      <c r="C463" t="s">
        <v>570</v>
      </c>
      <c r="D463" t="s">
        <v>2801</v>
      </c>
      <c r="E463">
        <v>477676.71</v>
      </c>
      <c r="F463">
        <v>0</v>
      </c>
      <c r="G463" s="229">
        <v>0</v>
      </c>
      <c r="H463" s="45">
        <v>477676.71</v>
      </c>
      <c r="I463">
        <v>36017.94</v>
      </c>
      <c r="J463">
        <v>101680.35</v>
      </c>
      <c r="K463" s="229">
        <v>101680.35</v>
      </c>
      <c r="L463" s="45">
        <v>137698.29</v>
      </c>
      <c r="M463" s="229" t="s">
        <v>3098</v>
      </c>
      <c r="N463" s="229" t="s">
        <v>3098</v>
      </c>
      <c r="O463" s="45">
        <v>24087</v>
      </c>
    </row>
    <row r="464" spans="1:15" x14ac:dyDescent="0.25">
      <c r="A464" t="s">
        <v>2802</v>
      </c>
      <c r="B464" t="s">
        <v>2803</v>
      </c>
      <c r="C464" t="s">
        <v>571</v>
      </c>
      <c r="D464" t="s">
        <v>2804</v>
      </c>
      <c r="E464">
        <v>0</v>
      </c>
      <c r="F464">
        <v>0</v>
      </c>
      <c r="G464" s="229">
        <v>0</v>
      </c>
      <c r="H464" s="45">
        <v>0</v>
      </c>
      <c r="I464">
        <v>0</v>
      </c>
      <c r="J464">
        <v>0</v>
      </c>
      <c r="K464" s="229">
        <v>0</v>
      </c>
      <c r="L464" s="45">
        <v>0</v>
      </c>
      <c r="M464" s="229" t="s">
        <v>3098</v>
      </c>
      <c r="N464" s="229" t="s">
        <v>3098</v>
      </c>
      <c r="O464" s="45">
        <v>14130</v>
      </c>
    </row>
    <row r="465" spans="1:15" x14ac:dyDescent="0.25">
      <c r="A465" t="s">
        <v>2805</v>
      </c>
      <c r="B465" t="s">
        <v>2806</v>
      </c>
      <c r="C465" t="s">
        <v>572</v>
      </c>
      <c r="D465" t="s">
        <v>2807</v>
      </c>
      <c r="E465">
        <v>54389.21</v>
      </c>
      <c r="F465">
        <v>822793.17</v>
      </c>
      <c r="G465" s="229">
        <v>822793.17</v>
      </c>
      <c r="H465" s="45">
        <v>877182.38</v>
      </c>
      <c r="I465">
        <v>72133.350000000006</v>
      </c>
      <c r="J465">
        <v>160853.48000000001</v>
      </c>
      <c r="K465" s="229">
        <v>160853.48000000001</v>
      </c>
      <c r="L465" s="45">
        <v>232986.83000000002</v>
      </c>
      <c r="M465" s="229" t="s">
        <v>3098</v>
      </c>
      <c r="N465" s="229" t="s">
        <v>3098</v>
      </c>
      <c r="O465" s="45">
        <v>41002</v>
      </c>
    </row>
    <row r="466" spans="1:15" x14ac:dyDescent="0.25">
      <c r="A466" t="s">
        <v>2808</v>
      </c>
      <c r="B466" t="s">
        <v>2809</v>
      </c>
      <c r="C466" t="s">
        <v>573</v>
      </c>
      <c r="D466" t="s">
        <v>2810</v>
      </c>
      <c r="E466">
        <v>0</v>
      </c>
      <c r="F466">
        <v>359604</v>
      </c>
      <c r="G466" s="229">
        <v>359604</v>
      </c>
      <c r="H466" s="45">
        <v>359604</v>
      </c>
      <c r="I466">
        <v>0</v>
      </c>
      <c r="J466">
        <v>53049.760000000002</v>
      </c>
      <c r="K466" s="229">
        <v>53049.760000000002</v>
      </c>
      <c r="L466" s="45">
        <v>53049.760000000002</v>
      </c>
      <c r="M466" s="229" t="s">
        <v>3098</v>
      </c>
      <c r="N466" s="229" t="s">
        <v>3098</v>
      </c>
      <c r="O466" s="45">
        <v>44084</v>
      </c>
    </row>
    <row r="467" spans="1:15" x14ac:dyDescent="0.25">
      <c r="A467" t="s">
        <v>2811</v>
      </c>
      <c r="B467" t="s">
        <v>2812</v>
      </c>
      <c r="C467" t="s">
        <v>574</v>
      </c>
      <c r="D467" t="s">
        <v>2813</v>
      </c>
      <c r="E467">
        <v>112689.68</v>
      </c>
      <c r="F467">
        <v>688924.48</v>
      </c>
      <c r="G467" s="229">
        <v>688924.48</v>
      </c>
      <c r="H467" s="45">
        <v>801614.15999999992</v>
      </c>
      <c r="I467">
        <v>0</v>
      </c>
      <c r="J467">
        <v>402181.58</v>
      </c>
      <c r="K467" s="229">
        <v>402181.58</v>
      </c>
      <c r="L467" s="45">
        <v>402181.58</v>
      </c>
      <c r="M467" s="229" t="s">
        <v>3098</v>
      </c>
      <c r="N467" s="229" t="s">
        <v>3098</v>
      </c>
      <c r="O467" s="45">
        <v>47060</v>
      </c>
    </row>
    <row r="468" spans="1:15" x14ac:dyDescent="0.25">
      <c r="A468" t="s">
        <v>2814</v>
      </c>
      <c r="B468" t="s">
        <v>2815</v>
      </c>
      <c r="C468" t="s">
        <v>575</v>
      </c>
      <c r="D468" t="s">
        <v>2816</v>
      </c>
      <c r="E468">
        <v>0</v>
      </c>
      <c r="F468">
        <v>30551.599999999999</v>
      </c>
      <c r="G468" s="229">
        <v>30551.599999999999</v>
      </c>
      <c r="H468" s="45">
        <v>30551.599999999999</v>
      </c>
      <c r="I468">
        <v>0</v>
      </c>
      <c r="J468">
        <v>0</v>
      </c>
      <c r="K468" s="229">
        <v>0</v>
      </c>
      <c r="L468" s="45">
        <v>0</v>
      </c>
      <c r="M468" s="229" t="s">
        <v>3098</v>
      </c>
      <c r="N468" s="229" t="s">
        <v>3098</v>
      </c>
      <c r="O468" s="45">
        <v>74202</v>
      </c>
    </row>
    <row r="469" spans="1:15" x14ac:dyDescent="0.25">
      <c r="A469" t="s">
        <v>2817</v>
      </c>
      <c r="B469" t="s">
        <v>2818</v>
      </c>
      <c r="C469" t="s">
        <v>576</v>
      </c>
      <c r="D469" t="s">
        <v>2819</v>
      </c>
      <c r="E469">
        <v>282194.61</v>
      </c>
      <c r="F469">
        <v>1390764.02</v>
      </c>
      <c r="G469" s="229">
        <v>1390764.02</v>
      </c>
      <c r="H469" s="45">
        <v>1672958.63</v>
      </c>
      <c r="I469">
        <v>31175</v>
      </c>
      <c r="J469">
        <v>333493.76000000001</v>
      </c>
      <c r="K469" s="229">
        <v>333493.76000000001</v>
      </c>
      <c r="L469" s="45">
        <v>364668.76</v>
      </c>
      <c r="M469" s="229" t="s">
        <v>3098</v>
      </c>
      <c r="N469" s="229" t="s">
        <v>3098</v>
      </c>
      <c r="O469" s="45">
        <v>78005</v>
      </c>
    </row>
    <row r="470" spans="1:15" x14ac:dyDescent="0.25">
      <c r="A470" t="s">
        <v>2820</v>
      </c>
      <c r="B470" t="s">
        <v>2821</v>
      </c>
      <c r="C470" t="s">
        <v>577</v>
      </c>
      <c r="D470" t="s">
        <v>2822</v>
      </c>
      <c r="E470">
        <v>0</v>
      </c>
      <c r="F470">
        <v>0</v>
      </c>
      <c r="G470" s="229">
        <v>0</v>
      </c>
      <c r="H470" s="45">
        <v>0</v>
      </c>
      <c r="I470">
        <v>0</v>
      </c>
      <c r="J470">
        <v>1122034</v>
      </c>
      <c r="K470" s="229">
        <v>1122034</v>
      </c>
      <c r="L470" s="45">
        <v>1122034</v>
      </c>
      <c r="M470" s="229" t="s">
        <v>3098</v>
      </c>
      <c r="N470" s="229" t="s">
        <v>3098</v>
      </c>
      <c r="O470" s="45">
        <v>10087</v>
      </c>
    </row>
    <row r="471" spans="1:15" x14ac:dyDescent="0.25">
      <c r="A471" t="s">
        <v>2823</v>
      </c>
      <c r="B471" t="s">
        <v>2824</v>
      </c>
      <c r="C471" t="s">
        <v>578</v>
      </c>
      <c r="D471" t="s">
        <v>2825</v>
      </c>
      <c r="E471">
        <v>0</v>
      </c>
      <c r="F471">
        <v>602909.02</v>
      </c>
      <c r="G471" s="229">
        <v>602909.02</v>
      </c>
      <c r="H471" s="45">
        <v>602909.02</v>
      </c>
      <c r="I471">
        <v>0</v>
      </c>
      <c r="J471">
        <v>85542.97</v>
      </c>
      <c r="K471" s="229">
        <v>85542.97</v>
      </c>
      <c r="L471" s="45">
        <v>85542.97</v>
      </c>
      <c r="M471" s="229" t="s">
        <v>3098</v>
      </c>
      <c r="N471" s="229" t="s">
        <v>3098</v>
      </c>
      <c r="O471" s="45">
        <v>90076</v>
      </c>
    </row>
    <row r="472" spans="1:15" x14ac:dyDescent="0.25">
      <c r="A472" t="s">
        <v>2826</v>
      </c>
      <c r="B472" t="s">
        <v>2827</v>
      </c>
      <c r="C472" t="s">
        <v>579</v>
      </c>
      <c r="D472" t="s">
        <v>2828</v>
      </c>
      <c r="E472">
        <v>185501.7</v>
      </c>
      <c r="F472">
        <v>1198638.3</v>
      </c>
      <c r="G472" s="229">
        <v>1198638.3</v>
      </c>
      <c r="H472" s="45">
        <v>1384140</v>
      </c>
      <c r="I472">
        <v>0</v>
      </c>
      <c r="J472">
        <v>346035</v>
      </c>
      <c r="K472" s="229">
        <v>346035</v>
      </c>
      <c r="L472" s="45">
        <v>346035</v>
      </c>
      <c r="M472" s="229" t="s">
        <v>3098</v>
      </c>
      <c r="N472" s="229" t="s">
        <v>3098</v>
      </c>
      <c r="O472" s="45">
        <v>35099</v>
      </c>
    </row>
    <row r="473" spans="1:15" x14ac:dyDescent="0.25">
      <c r="A473" t="s">
        <v>2829</v>
      </c>
      <c r="B473" t="s">
        <v>2830</v>
      </c>
      <c r="C473" t="s">
        <v>580</v>
      </c>
      <c r="D473" t="s">
        <v>2831</v>
      </c>
      <c r="E473">
        <v>116575.09</v>
      </c>
      <c r="F473">
        <v>72632</v>
      </c>
      <c r="G473" s="229">
        <v>72632</v>
      </c>
      <c r="H473" s="45">
        <v>189207.09</v>
      </c>
      <c r="I473">
        <v>10849.99</v>
      </c>
      <c r="J473">
        <v>59010.879999999997</v>
      </c>
      <c r="K473" s="229">
        <v>59010.879999999997</v>
      </c>
      <c r="L473" s="45">
        <v>69860.87</v>
      </c>
      <c r="M473" s="229" t="s">
        <v>3098</v>
      </c>
      <c r="N473" s="229" t="s">
        <v>3098</v>
      </c>
      <c r="O473" s="45">
        <v>59113</v>
      </c>
    </row>
    <row r="474" spans="1:15" x14ac:dyDescent="0.25">
      <c r="A474" t="s">
        <v>2832</v>
      </c>
      <c r="B474" t="s">
        <v>2833</v>
      </c>
      <c r="C474" t="s">
        <v>581</v>
      </c>
      <c r="D474" t="s">
        <v>2834</v>
      </c>
      <c r="E474">
        <v>455284.91</v>
      </c>
      <c r="F474">
        <v>375493.3</v>
      </c>
      <c r="G474" s="229">
        <v>375493.3</v>
      </c>
      <c r="H474" s="45">
        <v>830778.21</v>
      </c>
      <c r="I474">
        <v>379289.2</v>
      </c>
      <c r="J474">
        <v>0</v>
      </c>
      <c r="K474" s="229">
        <v>0</v>
      </c>
      <c r="L474" s="45">
        <v>379289.2</v>
      </c>
      <c r="M474" s="229" t="s">
        <v>3098</v>
      </c>
      <c r="N474" s="229" t="s">
        <v>3098</v>
      </c>
      <c r="O474" s="45">
        <v>5121</v>
      </c>
    </row>
    <row r="475" spans="1:15" x14ac:dyDescent="0.25">
      <c r="A475" t="s">
        <v>2835</v>
      </c>
      <c r="B475" t="s">
        <v>2836</v>
      </c>
      <c r="C475" t="s">
        <v>582</v>
      </c>
      <c r="D475" t="s">
        <v>2837</v>
      </c>
      <c r="E475">
        <v>62325</v>
      </c>
      <c r="F475">
        <v>446312</v>
      </c>
      <c r="G475" s="229">
        <v>446312</v>
      </c>
      <c r="H475" s="45">
        <v>508637</v>
      </c>
      <c r="I475">
        <v>66264.289999999994</v>
      </c>
      <c r="J475">
        <v>108615.58</v>
      </c>
      <c r="K475" s="229">
        <v>108615.58</v>
      </c>
      <c r="L475" s="45">
        <v>174879.87</v>
      </c>
      <c r="M475" s="229" t="s">
        <v>3098</v>
      </c>
      <c r="N475" s="229" t="s">
        <v>3098</v>
      </c>
      <c r="O475" s="45">
        <v>22090</v>
      </c>
    </row>
    <row r="476" spans="1:15" x14ac:dyDescent="0.25">
      <c r="A476" t="s">
        <v>2838</v>
      </c>
      <c r="B476" t="s">
        <v>2839</v>
      </c>
      <c r="C476" t="s">
        <v>584</v>
      </c>
      <c r="D476" t="s">
        <v>2840</v>
      </c>
      <c r="E476">
        <v>50508.51</v>
      </c>
      <c r="F476">
        <v>105970.03</v>
      </c>
      <c r="G476" s="229">
        <v>105970.03</v>
      </c>
      <c r="H476" s="45">
        <v>156478.54</v>
      </c>
      <c r="I476">
        <v>45685.36</v>
      </c>
      <c r="J476">
        <v>109678.33</v>
      </c>
      <c r="K476" s="229">
        <v>109678.33</v>
      </c>
      <c r="L476" s="45">
        <v>155363.69</v>
      </c>
      <c r="M476" s="229" t="s">
        <v>3098</v>
      </c>
      <c r="N476" s="229" t="s">
        <v>3098</v>
      </c>
      <c r="O476" s="45">
        <v>40101</v>
      </c>
    </row>
    <row r="477" spans="1:15" x14ac:dyDescent="0.25">
      <c r="A477" t="s">
        <v>2841</v>
      </c>
      <c r="B477" t="s">
        <v>2842</v>
      </c>
      <c r="C477" t="s">
        <v>585</v>
      </c>
      <c r="D477" t="s">
        <v>2843</v>
      </c>
      <c r="E477">
        <v>745700.8</v>
      </c>
      <c r="F477">
        <v>0</v>
      </c>
      <c r="G477" s="229">
        <v>0</v>
      </c>
      <c r="H477" s="45">
        <v>745700.8</v>
      </c>
      <c r="I477">
        <v>113210.54</v>
      </c>
      <c r="J477">
        <v>28089.96</v>
      </c>
      <c r="K477" s="229">
        <v>28089.96</v>
      </c>
      <c r="L477" s="45">
        <v>141300.5</v>
      </c>
      <c r="M477" s="229" t="s">
        <v>3098</v>
      </c>
      <c r="N477" s="229" t="s">
        <v>3098</v>
      </c>
      <c r="O477" s="45">
        <v>22094</v>
      </c>
    </row>
    <row r="478" spans="1:15" x14ac:dyDescent="0.25">
      <c r="A478" t="s">
        <v>2844</v>
      </c>
      <c r="B478" t="s">
        <v>2845</v>
      </c>
      <c r="C478" t="s">
        <v>586</v>
      </c>
      <c r="D478" t="s">
        <v>2846</v>
      </c>
      <c r="E478">
        <v>69149</v>
      </c>
      <c r="F478">
        <v>0</v>
      </c>
      <c r="G478" s="229">
        <v>0</v>
      </c>
      <c r="H478" s="45">
        <v>69149</v>
      </c>
      <c r="I478">
        <v>1815</v>
      </c>
      <c r="J478">
        <v>21568</v>
      </c>
      <c r="K478" s="229">
        <v>21568</v>
      </c>
      <c r="L478" s="45">
        <v>23383</v>
      </c>
      <c r="M478" s="229" t="s">
        <v>3098</v>
      </c>
      <c r="N478" s="229" t="s">
        <v>3098</v>
      </c>
      <c r="O478" s="45">
        <v>36134</v>
      </c>
    </row>
    <row r="479" spans="1:15" x14ac:dyDescent="0.25">
      <c r="A479" t="s">
        <v>2847</v>
      </c>
      <c r="B479" t="s">
        <v>2848</v>
      </c>
      <c r="C479" t="s">
        <v>587</v>
      </c>
      <c r="D479" t="s">
        <v>2849</v>
      </c>
      <c r="E479">
        <v>962658.59</v>
      </c>
      <c r="F479">
        <v>25521021.440000001</v>
      </c>
      <c r="G479" s="229">
        <v>25521021.440000001</v>
      </c>
      <c r="H479" s="45">
        <v>26483680.030000001</v>
      </c>
      <c r="I479">
        <v>2565062.86</v>
      </c>
      <c r="J479">
        <v>0</v>
      </c>
      <c r="K479" s="229">
        <v>0</v>
      </c>
      <c r="L479" s="45">
        <v>2565062.86</v>
      </c>
      <c r="M479" s="229" t="s">
        <v>3098</v>
      </c>
      <c r="N479" s="229" t="s">
        <v>3098</v>
      </c>
      <c r="O479" s="45">
        <v>39141</v>
      </c>
    </row>
    <row r="480" spans="1:15" x14ac:dyDescent="0.25">
      <c r="A480" t="s">
        <v>2850</v>
      </c>
      <c r="B480" t="s">
        <v>2851</v>
      </c>
      <c r="C480" t="s">
        <v>588</v>
      </c>
      <c r="D480" t="s">
        <v>2852</v>
      </c>
      <c r="E480">
        <v>0</v>
      </c>
      <c r="F480">
        <v>960088.98</v>
      </c>
      <c r="G480" s="229">
        <v>960088.98</v>
      </c>
      <c r="H480" s="45">
        <v>960088.98</v>
      </c>
      <c r="I480">
        <v>937.56</v>
      </c>
      <c r="J480">
        <v>101131.88</v>
      </c>
      <c r="K480" s="229">
        <v>101131.88</v>
      </c>
      <c r="L480" s="45">
        <v>102069.44</v>
      </c>
      <c r="M480" s="229" t="s">
        <v>3098</v>
      </c>
      <c r="N480" s="229" t="s">
        <v>3098</v>
      </c>
      <c r="O480" s="45">
        <v>115912</v>
      </c>
    </row>
    <row r="481" spans="1:15" x14ac:dyDescent="0.25">
      <c r="A481" t="s">
        <v>2853</v>
      </c>
      <c r="B481" t="s">
        <v>2854</v>
      </c>
      <c r="C481" t="s">
        <v>589</v>
      </c>
      <c r="D481" t="s">
        <v>2855</v>
      </c>
      <c r="E481">
        <v>0</v>
      </c>
      <c r="F481">
        <v>0</v>
      </c>
      <c r="G481" s="229">
        <v>0</v>
      </c>
      <c r="H481" s="45">
        <v>0</v>
      </c>
      <c r="I481">
        <v>0</v>
      </c>
      <c r="J481">
        <v>1500200.62</v>
      </c>
      <c r="K481" s="229">
        <v>1500200.62</v>
      </c>
      <c r="L481" s="45">
        <v>1500200.62</v>
      </c>
      <c r="M481" s="229" t="s">
        <v>3098</v>
      </c>
      <c r="N481" s="229" t="s">
        <v>3098</v>
      </c>
      <c r="O481" s="45">
        <v>92090</v>
      </c>
    </row>
    <row r="482" spans="1:15" x14ac:dyDescent="0.25">
      <c r="A482" t="s">
        <v>2856</v>
      </c>
      <c r="B482" t="s">
        <v>2857</v>
      </c>
      <c r="C482" t="s">
        <v>590</v>
      </c>
      <c r="D482" t="s">
        <v>2858</v>
      </c>
      <c r="E482">
        <v>2234168</v>
      </c>
      <c r="F482">
        <v>0</v>
      </c>
      <c r="G482" s="229">
        <v>0</v>
      </c>
      <c r="H482" s="45">
        <v>2234168</v>
      </c>
      <c r="I482">
        <v>0</v>
      </c>
      <c r="J482">
        <v>348387</v>
      </c>
      <c r="K482" s="229">
        <v>348387</v>
      </c>
      <c r="L482" s="45">
        <v>348387</v>
      </c>
      <c r="M482" s="229" t="s">
        <v>3098</v>
      </c>
      <c r="N482" s="229" t="s">
        <v>3098</v>
      </c>
      <c r="O482" s="45">
        <v>36136</v>
      </c>
    </row>
    <row r="483" spans="1:15" x14ac:dyDescent="0.25">
      <c r="A483" t="s">
        <v>2859</v>
      </c>
      <c r="B483" t="s">
        <v>2860</v>
      </c>
      <c r="C483" t="s">
        <v>591</v>
      </c>
      <c r="D483" t="s">
        <v>2861</v>
      </c>
      <c r="E483">
        <v>130483.42</v>
      </c>
      <c r="F483">
        <v>6563.49</v>
      </c>
      <c r="G483" s="229">
        <v>6563.49</v>
      </c>
      <c r="H483" s="45">
        <v>137046.91</v>
      </c>
      <c r="I483">
        <v>17662.91</v>
      </c>
      <c r="J483">
        <v>0</v>
      </c>
      <c r="K483" s="229">
        <v>0</v>
      </c>
      <c r="L483" s="45">
        <v>17662.91</v>
      </c>
      <c r="M483" s="229" t="s">
        <v>3098</v>
      </c>
      <c r="N483" s="229" t="s">
        <v>3098</v>
      </c>
      <c r="O483" s="45">
        <v>66104</v>
      </c>
    </row>
    <row r="484" spans="1:15" x14ac:dyDescent="0.25">
      <c r="A484" t="s">
        <v>2862</v>
      </c>
      <c r="B484" t="s">
        <v>2863</v>
      </c>
      <c r="C484" t="s">
        <v>592</v>
      </c>
      <c r="D484" t="s">
        <v>2864</v>
      </c>
      <c r="E484">
        <v>3782261.74</v>
      </c>
      <c r="F484">
        <v>40144.06</v>
      </c>
      <c r="G484" s="229">
        <v>40144.06</v>
      </c>
      <c r="H484" s="45">
        <v>3822405.8000000003</v>
      </c>
      <c r="I484">
        <v>494490.27</v>
      </c>
      <c r="J484">
        <v>426849.09</v>
      </c>
      <c r="K484" s="229">
        <v>426849.09</v>
      </c>
      <c r="L484" s="45">
        <v>921339.3600000001</v>
      </c>
      <c r="M484" s="229" t="s">
        <v>3098</v>
      </c>
      <c r="N484" s="229" t="s">
        <v>3098</v>
      </c>
      <c r="O484" s="45">
        <v>81094</v>
      </c>
    </row>
    <row r="485" spans="1:15" x14ac:dyDescent="0.25">
      <c r="A485" t="s">
        <v>2865</v>
      </c>
      <c r="B485" t="s">
        <v>2866</v>
      </c>
      <c r="C485" t="s">
        <v>593</v>
      </c>
      <c r="D485" t="s">
        <v>2867</v>
      </c>
      <c r="E485">
        <v>1849645.98</v>
      </c>
      <c r="F485">
        <v>11979078.970000001</v>
      </c>
      <c r="G485" s="229">
        <v>11979078.970000001</v>
      </c>
      <c r="H485" s="45">
        <v>13828724.950000001</v>
      </c>
      <c r="I485">
        <v>702084.08</v>
      </c>
      <c r="J485">
        <v>1848929.94</v>
      </c>
      <c r="K485" s="229">
        <v>1848929.94</v>
      </c>
      <c r="L485" s="45">
        <v>2551014.02</v>
      </c>
      <c r="M485" s="229" t="s">
        <v>3098</v>
      </c>
      <c r="N485" s="229" t="s">
        <v>3098</v>
      </c>
      <c r="O485" s="45">
        <v>11082</v>
      </c>
    </row>
    <row r="486" spans="1:15" x14ac:dyDescent="0.25">
      <c r="A486" t="s">
        <v>2868</v>
      </c>
      <c r="B486" t="s">
        <v>2869</v>
      </c>
      <c r="C486" t="s">
        <v>594</v>
      </c>
      <c r="D486" t="s">
        <v>2870</v>
      </c>
      <c r="E486">
        <v>0</v>
      </c>
      <c r="F486">
        <v>39147736.43</v>
      </c>
      <c r="G486" s="229">
        <v>39147736.43</v>
      </c>
      <c r="H486" s="45">
        <v>39147736.43</v>
      </c>
      <c r="I486">
        <v>0</v>
      </c>
      <c r="J486">
        <v>8577360.6500000004</v>
      </c>
      <c r="K486" s="229">
        <v>8577360.6500000004</v>
      </c>
      <c r="L486" s="45">
        <v>8577360.6500000004</v>
      </c>
      <c r="M486" s="229" t="s">
        <v>3098</v>
      </c>
      <c r="N486" s="229" t="s">
        <v>3098</v>
      </c>
      <c r="O486" s="45">
        <v>115115</v>
      </c>
    </row>
    <row r="487" spans="1:15" x14ac:dyDescent="0.25">
      <c r="A487" t="s">
        <v>2871</v>
      </c>
      <c r="B487" t="s">
        <v>2872</v>
      </c>
      <c r="C487" t="s">
        <v>595</v>
      </c>
      <c r="D487" t="s">
        <v>2873</v>
      </c>
      <c r="E487">
        <v>299169.62</v>
      </c>
      <c r="F487">
        <v>273059.06</v>
      </c>
      <c r="G487" s="229">
        <v>273059.06</v>
      </c>
      <c r="H487" s="45">
        <v>572228.67999999993</v>
      </c>
      <c r="I487">
        <v>13090.32</v>
      </c>
      <c r="J487">
        <v>9485</v>
      </c>
      <c r="K487" s="229">
        <v>9485</v>
      </c>
      <c r="L487" s="45">
        <v>22575.32</v>
      </c>
      <c r="M487" s="229" t="s">
        <v>3098</v>
      </c>
      <c r="N487" s="229" t="s">
        <v>3098</v>
      </c>
      <c r="O487" s="45">
        <v>38045</v>
      </c>
    </row>
    <row r="488" spans="1:15" x14ac:dyDescent="0.25">
      <c r="A488" t="s">
        <v>2874</v>
      </c>
      <c r="B488" t="s">
        <v>2875</v>
      </c>
      <c r="C488" t="s">
        <v>596</v>
      </c>
      <c r="D488" t="s">
        <v>2876</v>
      </c>
      <c r="E488">
        <v>759737.05</v>
      </c>
      <c r="F488">
        <v>379711.95</v>
      </c>
      <c r="G488" s="229">
        <v>379711.95</v>
      </c>
      <c r="H488" s="45">
        <v>1139449</v>
      </c>
      <c r="I488">
        <v>584813.43000000005</v>
      </c>
      <c r="J488">
        <v>877162.57</v>
      </c>
      <c r="K488" s="229">
        <v>877162.57</v>
      </c>
      <c r="L488" s="45">
        <v>1461976</v>
      </c>
      <c r="M488" s="229" t="s">
        <v>3098</v>
      </c>
      <c r="N488" s="229" t="s">
        <v>3098</v>
      </c>
      <c r="O488" s="45">
        <v>95059</v>
      </c>
    </row>
    <row r="489" spans="1:15" x14ac:dyDescent="0.25">
      <c r="A489" t="s">
        <v>2877</v>
      </c>
      <c r="B489" t="s">
        <v>2878</v>
      </c>
      <c r="C489" t="s">
        <v>597</v>
      </c>
      <c r="D489" t="s">
        <v>2879</v>
      </c>
      <c r="E489">
        <v>500000</v>
      </c>
      <c r="F489">
        <v>1058378</v>
      </c>
      <c r="G489" s="229">
        <v>1058378</v>
      </c>
      <c r="H489" s="45">
        <v>1558378</v>
      </c>
      <c r="I489">
        <v>0</v>
      </c>
      <c r="J489">
        <v>62228</v>
      </c>
      <c r="K489" s="229">
        <v>62228</v>
      </c>
      <c r="L489" s="45">
        <v>62228</v>
      </c>
      <c r="M489" s="229" t="s">
        <v>3098</v>
      </c>
      <c r="N489" s="229" t="s">
        <v>3098</v>
      </c>
      <c r="O489" s="45">
        <v>28103</v>
      </c>
    </row>
    <row r="490" spans="1:15" x14ac:dyDescent="0.25">
      <c r="A490" t="s">
        <v>2880</v>
      </c>
      <c r="B490" t="s">
        <v>2881</v>
      </c>
      <c r="C490" t="s">
        <v>598</v>
      </c>
      <c r="D490" t="s">
        <v>2882</v>
      </c>
      <c r="E490">
        <v>0</v>
      </c>
      <c r="F490">
        <v>116531</v>
      </c>
      <c r="G490" s="229">
        <v>116531</v>
      </c>
      <c r="H490" s="45">
        <v>116531</v>
      </c>
      <c r="I490">
        <v>30000</v>
      </c>
      <c r="J490">
        <v>0</v>
      </c>
      <c r="K490" s="229">
        <v>0</v>
      </c>
      <c r="L490" s="45">
        <v>30000</v>
      </c>
      <c r="M490" s="229" t="s">
        <v>3098</v>
      </c>
      <c r="N490" s="229" t="s">
        <v>3098</v>
      </c>
      <c r="O490" s="45">
        <v>32058</v>
      </c>
    </row>
    <row r="491" spans="1:15" x14ac:dyDescent="0.25">
      <c r="A491" t="s">
        <v>2883</v>
      </c>
      <c r="B491" t="s">
        <v>2884</v>
      </c>
      <c r="C491" t="s">
        <v>599</v>
      </c>
      <c r="D491" t="s">
        <v>2885</v>
      </c>
      <c r="E491">
        <v>160509.95000000001</v>
      </c>
      <c r="F491">
        <v>2611567.21</v>
      </c>
      <c r="G491" s="229">
        <v>2611567.21</v>
      </c>
      <c r="H491" s="45">
        <v>2772077.16</v>
      </c>
      <c r="I491">
        <v>123194.3</v>
      </c>
      <c r="J491">
        <v>729715.53999999992</v>
      </c>
      <c r="K491" s="229">
        <v>729715.53999999992</v>
      </c>
      <c r="L491" s="45">
        <v>852909.84</v>
      </c>
      <c r="M491" s="229" t="s">
        <v>3098</v>
      </c>
      <c r="N491" s="229" t="s">
        <v>3098</v>
      </c>
      <c r="O491" s="45">
        <v>20001</v>
      </c>
    </row>
    <row r="492" spans="1:15" x14ac:dyDescent="0.25">
      <c r="A492" t="s">
        <v>2886</v>
      </c>
      <c r="B492" t="s">
        <v>2887</v>
      </c>
      <c r="C492" t="s">
        <v>600</v>
      </c>
      <c r="D492" t="s">
        <v>2888</v>
      </c>
      <c r="E492">
        <v>6000</v>
      </c>
      <c r="F492">
        <v>1103336</v>
      </c>
      <c r="G492" s="229">
        <v>1103336</v>
      </c>
      <c r="H492" s="45">
        <v>1109336</v>
      </c>
      <c r="I492">
        <v>0</v>
      </c>
      <c r="J492">
        <v>208406</v>
      </c>
      <c r="K492" s="229">
        <v>208406</v>
      </c>
      <c r="L492" s="45">
        <v>208406</v>
      </c>
      <c r="M492" s="229" t="s">
        <v>3098</v>
      </c>
      <c r="N492" s="229" t="s">
        <v>3098</v>
      </c>
      <c r="O492" s="45">
        <v>15001</v>
      </c>
    </row>
    <row r="493" spans="1:15" x14ac:dyDescent="0.25">
      <c r="A493" t="s">
        <v>2889</v>
      </c>
      <c r="B493" t="s">
        <v>2890</v>
      </c>
      <c r="C493" t="s">
        <v>601</v>
      </c>
      <c r="D493" t="s">
        <v>2891</v>
      </c>
      <c r="E493">
        <v>0</v>
      </c>
      <c r="F493">
        <v>0</v>
      </c>
      <c r="G493" s="229">
        <v>0</v>
      </c>
      <c r="H493" s="45">
        <v>0</v>
      </c>
      <c r="I493">
        <v>0</v>
      </c>
      <c r="J493">
        <v>166163.75</v>
      </c>
      <c r="K493" s="229">
        <v>166163.75</v>
      </c>
      <c r="L493" s="45">
        <v>166163.75</v>
      </c>
      <c r="M493" s="229" t="s">
        <v>3098</v>
      </c>
      <c r="N493" s="229" t="s">
        <v>3098</v>
      </c>
      <c r="O493" s="45">
        <v>39137</v>
      </c>
    </row>
    <row r="494" spans="1:15" x14ac:dyDescent="0.25">
      <c r="A494" t="s">
        <v>2892</v>
      </c>
      <c r="B494" t="s">
        <v>2893</v>
      </c>
      <c r="C494" t="s">
        <v>602</v>
      </c>
      <c r="D494" t="s">
        <v>2894</v>
      </c>
      <c r="E494">
        <v>0</v>
      </c>
      <c r="F494">
        <v>0</v>
      </c>
      <c r="G494" s="229">
        <v>0</v>
      </c>
      <c r="H494" s="45">
        <v>0</v>
      </c>
      <c r="I494">
        <v>0</v>
      </c>
      <c r="J494">
        <v>0</v>
      </c>
      <c r="K494" s="229">
        <v>0</v>
      </c>
      <c r="L494" s="45">
        <v>0</v>
      </c>
      <c r="M494" s="229" t="s">
        <v>3098</v>
      </c>
      <c r="N494" s="229" t="s">
        <v>3098</v>
      </c>
      <c r="O494" s="45">
        <v>36135</v>
      </c>
    </row>
    <row r="495" spans="1:15" x14ac:dyDescent="0.25">
      <c r="A495" t="s">
        <v>2895</v>
      </c>
      <c r="B495" t="s">
        <v>2896</v>
      </c>
      <c r="C495" t="s">
        <v>603</v>
      </c>
      <c r="D495" t="s">
        <v>2897</v>
      </c>
      <c r="E495">
        <v>7850</v>
      </c>
      <c r="F495">
        <v>5101.63</v>
      </c>
      <c r="G495" s="229">
        <v>5101.63</v>
      </c>
      <c r="H495" s="45">
        <v>12951.630000000001</v>
      </c>
      <c r="I495">
        <v>103783</v>
      </c>
      <c r="J495">
        <v>94414.54</v>
      </c>
      <c r="K495" s="229">
        <v>94414.54</v>
      </c>
      <c r="L495" s="45">
        <v>198197.53999999998</v>
      </c>
      <c r="M495" s="229" t="s">
        <v>3098</v>
      </c>
      <c r="N495" s="229" t="s">
        <v>3098</v>
      </c>
      <c r="O495" s="45">
        <v>19140</v>
      </c>
    </row>
    <row r="496" spans="1:15" x14ac:dyDescent="0.25">
      <c r="A496" t="s">
        <v>2898</v>
      </c>
      <c r="B496" t="s">
        <v>2899</v>
      </c>
      <c r="C496" t="s">
        <v>604</v>
      </c>
      <c r="D496" t="s">
        <v>2900</v>
      </c>
      <c r="E496">
        <v>0</v>
      </c>
      <c r="F496">
        <v>1435903</v>
      </c>
      <c r="G496" s="229">
        <v>1435903</v>
      </c>
      <c r="H496" s="45">
        <v>1435903</v>
      </c>
      <c r="I496">
        <v>0</v>
      </c>
      <c r="J496">
        <v>85757.46</v>
      </c>
      <c r="K496" s="229">
        <v>85757.46</v>
      </c>
      <c r="L496" s="45">
        <v>85757.46</v>
      </c>
      <c r="M496" s="229" t="s">
        <v>3098</v>
      </c>
      <c r="N496" s="229" t="s">
        <v>3098</v>
      </c>
      <c r="O496" s="45">
        <v>10090</v>
      </c>
    </row>
    <row r="497" spans="1:15" x14ac:dyDescent="0.25">
      <c r="A497" t="s">
        <v>2901</v>
      </c>
      <c r="B497" t="s">
        <v>2902</v>
      </c>
      <c r="C497" t="s">
        <v>605</v>
      </c>
      <c r="D497" t="s">
        <v>2903</v>
      </c>
      <c r="E497">
        <v>196777.37</v>
      </c>
      <c r="F497">
        <v>182535.41</v>
      </c>
      <c r="G497" s="229">
        <v>182535.41</v>
      </c>
      <c r="H497" s="45">
        <v>379312.78</v>
      </c>
      <c r="I497">
        <v>0</v>
      </c>
      <c r="J497">
        <v>10512.01</v>
      </c>
      <c r="K497" s="229">
        <v>10512.01</v>
      </c>
      <c r="L497" s="45">
        <v>10512.01</v>
      </c>
      <c r="M497" s="229" t="s">
        <v>3098</v>
      </c>
      <c r="N497" s="229" t="s">
        <v>3098</v>
      </c>
      <c r="O497" s="45">
        <v>107151</v>
      </c>
    </row>
    <row r="498" spans="1:15" x14ac:dyDescent="0.25">
      <c r="A498" t="s">
        <v>2904</v>
      </c>
      <c r="B498" t="s">
        <v>2905</v>
      </c>
      <c r="C498" t="s">
        <v>606</v>
      </c>
      <c r="D498" t="s">
        <v>2906</v>
      </c>
      <c r="E498">
        <v>131892.17000000001</v>
      </c>
      <c r="F498">
        <v>819382.64</v>
      </c>
      <c r="G498" s="229">
        <v>819382.64</v>
      </c>
      <c r="H498" s="45">
        <v>951274.81</v>
      </c>
      <c r="I498">
        <v>205476.91</v>
      </c>
      <c r="J498">
        <v>289658.64</v>
      </c>
      <c r="K498" s="229">
        <v>289658.64</v>
      </c>
      <c r="L498" s="45">
        <v>495135.55000000005</v>
      </c>
      <c r="M498" s="229" t="s">
        <v>3098</v>
      </c>
      <c r="N498" s="229" t="s">
        <v>3098</v>
      </c>
      <c r="O498" s="45">
        <v>36137</v>
      </c>
    </row>
    <row r="499" spans="1:15" x14ac:dyDescent="0.25">
      <c r="A499" t="s">
        <v>2907</v>
      </c>
      <c r="B499" t="s">
        <v>2908</v>
      </c>
      <c r="C499" t="s">
        <v>607</v>
      </c>
      <c r="D499" t="s">
        <v>2909</v>
      </c>
      <c r="E499">
        <v>841319.15</v>
      </c>
      <c r="F499">
        <v>588086.06000000006</v>
      </c>
      <c r="G499" s="229">
        <v>588086.06000000006</v>
      </c>
      <c r="H499" s="45">
        <v>1429405.21</v>
      </c>
      <c r="I499">
        <v>0</v>
      </c>
      <c r="J499">
        <v>249080.87</v>
      </c>
      <c r="K499" s="229">
        <v>249080.87</v>
      </c>
      <c r="L499" s="45">
        <v>249080.87</v>
      </c>
      <c r="M499" s="229" t="s">
        <v>3098</v>
      </c>
      <c r="N499" s="229" t="s">
        <v>3098</v>
      </c>
      <c r="O499" s="45">
        <v>107153</v>
      </c>
    </row>
    <row r="500" spans="1:15" x14ac:dyDescent="0.25">
      <c r="A500" t="s">
        <v>2910</v>
      </c>
      <c r="B500" t="s">
        <v>2911</v>
      </c>
      <c r="C500" t="s">
        <v>608</v>
      </c>
      <c r="D500" t="s">
        <v>2912</v>
      </c>
      <c r="E500">
        <v>194237.13</v>
      </c>
      <c r="F500">
        <v>22047.58</v>
      </c>
      <c r="G500" s="229">
        <v>22047.58</v>
      </c>
      <c r="H500" s="45">
        <v>216284.71000000002</v>
      </c>
      <c r="I500">
        <v>0</v>
      </c>
      <c r="J500">
        <v>328811.01</v>
      </c>
      <c r="K500" s="229">
        <v>328811.01</v>
      </c>
      <c r="L500" s="45">
        <v>328811.01</v>
      </c>
      <c r="M500" s="229" t="s">
        <v>3098</v>
      </c>
      <c r="N500" s="229" t="s">
        <v>3098</v>
      </c>
      <c r="O500" s="45">
        <v>50009</v>
      </c>
    </row>
    <row r="501" spans="1:15" x14ac:dyDescent="0.25">
      <c r="A501" t="s">
        <v>2913</v>
      </c>
      <c r="B501" t="s">
        <v>2914</v>
      </c>
      <c r="C501" t="s">
        <v>609</v>
      </c>
      <c r="D501" t="s">
        <v>2915</v>
      </c>
      <c r="E501">
        <v>108079.2</v>
      </c>
      <c r="F501">
        <v>0</v>
      </c>
      <c r="G501" s="229">
        <v>0</v>
      </c>
      <c r="H501" s="45">
        <v>108079.2</v>
      </c>
      <c r="I501">
        <v>27019.8</v>
      </c>
      <c r="J501">
        <v>0</v>
      </c>
      <c r="K501" s="229">
        <v>0</v>
      </c>
      <c r="L501" s="45">
        <v>27019.8</v>
      </c>
      <c r="M501" s="229" t="s">
        <v>3098</v>
      </c>
      <c r="N501" s="229" t="s">
        <v>3098</v>
      </c>
      <c r="O501" s="45">
        <v>85043</v>
      </c>
    </row>
    <row r="502" spans="1:15" x14ac:dyDescent="0.25">
      <c r="A502" t="s">
        <v>2916</v>
      </c>
      <c r="B502" t="s">
        <v>2917</v>
      </c>
      <c r="C502" t="s">
        <v>610</v>
      </c>
      <c r="D502" t="s">
        <v>2918</v>
      </c>
      <c r="E502">
        <v>384348.68</v>
      </c>
      <c r="F502">
        <v>201800.12</v>
      </c>
      <c r="G502" s="229">
        <v>201800.12</v>
      </c>
      <c r="H502" s="45">
        <v>586148.80000000005</v>
      </c>
      <c r="I502">
        <v>47000</v>
      </c>
      <c r="J502">
        <v>99537.2</v>
      </c>
      <c r="K502" s="229">
        <v>99537.2</v>
      </c>
      <c r="L502" s="45">
        <v>146537.20000000001</v>
      </c>
      <c r="M502" s="229" t="s">
        <v>3098</v>
      </c>
      <c r="N502" s="229" t="s">
        <v>3098</v>
      </c>
      <c r="O502" s="45">
        <v>97131</v>
      </c>
    </row>
    <row r="503" spans="1:15" x14ac:dyDescent="0.25">
      <c r="A503" t="s">
        <v>2919</v>
      </c>
      <c r="B503" t="s">
        <v>2920</v>
      </c>
      <c r="C503" t="s">
        <v>611</v>
      </c>
      <c r="D503" t="s">
        <v>2921</v>
      </c>
      <c r="E503">
        <v>233827.04</v>
      </c>
      <c r="F503">
        <v>235275.75</v>
      </c>
      <c r="G503" s="229">
        <v>235275.75</v>
      </c>
      <c r="H503" s="45">
        <v>469102.79000000004</v>
      </c>
      <c r="I503">
        <v>52992.07</v>
      </c>
      <c r="J503">
        <v>48699.9</v>
      </c>
      <c r="K503" s="229">
        <v>48699.9</v>
      </c>
      <c r="L503" s="45">
        <v>101691.97</v>
      </c>
      <c r="M503" s="229" t="s">
        <v>3098</v>
      </c>
      <c r="N503" s="229" t="s">
        <v>3098</v>
      </c>
      <c r="O503" s="45">
        <v>106002</v>
      </c>
    </row>
    <row r="504" spans="1:15" x14ac:dyDescent="0.25">
      <c r="A504" t="s">
        <v>2922</v>
      </c>
      <c r="B504" t="s">
        <v>2923</v>
      </c>
      <c r="C504" t="s">
        <v>612</v>
      </c>
      <c r="D504" t="s">
        <v>2924</v>
      </c>
      <c r="E504">
        <v>0</v>
      </c>
      <c r="F504">
        <v>389591</v>
      </c>
      <c r="G504" s="229">
        <v>389591</v>
      </c>
      <c r="H504" s="45">
        <v>389591</v>
      </c>
      <c r="I504">
        <v>0</v>
      </c>
      <c r="J504">
        <v>0</v>
      </c>
      <c r="K504" s="229">
        <v>0</v>
      </c>
      <c r="L504" s="45">
        <v>0</v>
      </c>
      <c r="M504" s="229" t="s">
        <v>3098</v>
      </c>
      <c r="N504" s="229" t="s">
        <v>3098</v>
      </c>
      <c r="O504" s="45">
        <v>3031</v>
      </c>
    </row>
    <row r="505" spans="1:15" x14ac:dyDescent="0.25">
      <c r="A505" t="s">
        <v>2925</v>
      </c>
      <c r="B505" t="s">
        <v>2926</v>
      </c>
      <c r="C505" t="s">
        <v>613</v>
      </c>
      <c r="D505" t="s">
        <v>2927</v>
      </c>
      <c r="E505">
        <v>187336.46</v>
      </c>
      <c r="F505">
        <v>753170</v>
      </c>
      <c r="G505" s="229">
        <v>753170</v>
      </c>
      <c r="H505" s="45">
        <v>940506.46</v>
      </c>
      <c r="I505">
        <v>36160.5</v>
      </c>
      <c r="J505">
        <v>45469.85</v>
      </c>
      <c r="K505" s="229">
        <v>45469.85</v>
      </c>
      <c r="L505" s="45">
        <v>81630.350000000006</v>
      </c>
      <c r="M505" s="229" t="s">
        <v>3098</v>
      </c>
      <c r="N505" s="229" t="s">
        <v>3098</v>
      </c>
      <c r="O505" s="45">
        <v>75085</v>
      </c>
    </row>
    <row r="506" spans="1:15" x14ac:dyDescent="0.25">
      <c r="A506" t="s">
        <v>2928</v>
      </c>
      <c r="B506" t="s">
        <v>2929</v>
      </c>
      <c r="C506" t="s">
        <v>614</v>
      </c>
      <c r="D506" t="s">
        <v>2930</v>
      </c>
      <c r="E506">
        <v>130360.24</v>
      </c>
      <c r="F506">
        <v>0</v>
      </c>
      <c r="G506" s="229">
        <v>0</v>
      </c>
      <c r="H506" s="45">
        <v>130360.24</v>
      </c>
      <c r="I506">
        <v>34914.67</v>
      </c>
      <c r="J506">
        <v>0</v>
      </c>
      <c r="K506" s="229">
        <v>0</v>
      </c>
      <c r="L506" s="45">
        <v>34914.67</v>
      </c>
      <c r="M506" s="229" t="s">
        <v>3098</v>
      </c>
      <c r="N506" s="229" t="s">
        <v>3098</v>
      </c>
      <c r="O506" s="45">
        <v>115930</v>
      </c>
    </row>
    <row r="507" spans="1:15" x14ac:dyDescent="0.25">
      <c r="A507" t="s">
        <v>1400</v>
      </c>
      <c r="B507" t="s">
        <v>2931</v>
      </c>
      <c r="C507" t="s">
        <v>615</v>
      </c>
      <c r="D507" t="s">
        <v>2932</v>
      </c>
      <c r="E507">
        <v>110525.06</v>
      </c>
      <c r="F507">
        <v>305061.61</v>
      </c>
      <c r="G507" s="229">
        <v>305061.61</v>
      </c>
      <c r="H507" s="45">
        <v>415586.67</v>
      </c>
      <c r="I507">
        <v>17663.939999999999</v>
      </c>
      <c r="J507">
        <v>105208.06</v>
      </c>
      <c r="K507" s="229">
        <v>105208.06</v>
      </c>
      <c r="L507" s="45">
        <v>122872</v>
      </c>
      <c r="M507" s="229" t="s">
        <v>3098</v>
      </c>
      <c r="N507" s="229" t="s">
        <v>3098</v>
      </c>
      <c r="O507" s="45">
        <v>115926</v>
      </c>
    </row>
    <row r="508" spans="1:15" x14ac:dyDescent="0.25">
      <c r="A508" t="s">
        <v>2933</v>
      </c>
      <c r="B508" t="s">
        <v>2934</v>
      </c>
      <c r="C508" t="s">
        <v>616</v>
      </c>
      <c r="D508" t="s">
        <v>2935</v>
      </c>
      <c r="E508">
        <v>56086</v>
      </c>
      <c r="F508">
        <v>0</v>
      </c>
      <c r="G508" s="229">
        <v>0</v>
      </c>
      <c r="H508" s="45">
        <v>56086</v>
      </c>
      <c r="I508">
        <v>64888.639999999999</v>
      </c>
      <c r="J508">
        <v>5219.3599999999997</v>
      </c>
      <c r="K508" s="229">
        <v>5219.3599999999997</v>
      </c>
      <c r="L508" s="45">
        <v>70108</v>
      </c>
      <c r="M508" s="229" t="s">
        <v>3098</v>
      </c>
      <c r="N508" s="229" t="s">
        <v>3098</v>
      </c>
      <c r="O508" s="45">
        <v>115932</v>
      </c>
    </row>
    <row r="509" spans="1:15" x14ac:dyDescent="0.25">
      <c r="A509" t="s">
        <v>2936</v>
      </c>
      <c r="B509" t="s">
        <v>2937</v>
      </c>
      <c r="C509" t="s">
        <v>617</v>
      </c>
      <c r="D509" t="s">
        <v>2938</v>
      </c>
      <c r="E509">
        <v>147367.66</v>
      </c>
      <c r="F509">
        <v>73465</v>
      </c>
      <c r="G509" s="229">
        <v>73465</v>
      </c>
      <c r="H509" s="45">
        <v>220832.66</v>
      </c>
      <c r="I509">
        <v>17655.16</v>
      </c>
      <c r="J509">
        <v>35887.21</v>
      </c>
      <c r="K509" s="229">
        <v>35887.21</v>
      </c>
      <c r="L509" s="45">
        <v>53542.369999999995</v>
      </c>
      <c r="M509" s="229" t="s">
        <v>3098</v>
      </c>
      <c r="N509" s="229" t="s">
        <v>3098</v>
      </c>
      <c r="O509" s="45">
        <v>77100</v>
      </c>
    </row>
    <row r="510" spans="1:15" x14ac:dyDescent="0.25">
      <c r="A510" t="s">
        <v>2939</v>
      </c>
      <c r="B510" t="s">
        <v>2940</v>
      </c>
      <c r="C510" t="s">
        <v>618</v>
      </c>
      <c r="D510" t="s">
        <v>2941</v>
      </c>
      <c r="E510">
        <v>0</v>
      </c>
      <c r="F510">
        <v>47302.6</v>
      </c>
      <c r="G510" s="229">
        <v>47302.6</v>
      </c>
      <c r="H510" s="45">
        <v>47302.6</v>
      </c>
      <c r="I510">
        <v>0</v>
      </c>
      <c r="J510">
        <v>78702.13</v>
      </c>
      <c r="K510" s="229">
        <v>78702.13</v>
      </c>
      <c r="L510" s="45">
        <v>78702.13</v>
      </c>
      <c r="M510" s="229" t="s">
        <v>3098</v>
      </c>
      <c r="N510" s="229" t="s">
        <v>3098</v>
      </c>
      <c r="O510" s="45">
        <v>17122</v>
      </c>
    </row>
    <row r="511" spans="1:15" x14ac:dyDescent="0.25">
      <c r="A511" t="s">
        <v>2942</v>
      </c>
      <c r="B511" t="s">
        <v>2943</v>
      </c>
      <c r="C511" t="s">
        <v>619</v>
      </c>
      <c r="D511" t="s">
        <v>2944</v>
      </c>
      <c r="E511">
        <v>732185.45</v>
      </c>
      <c r="F511">
        <v>74916.37</v>
      </c>
      <c r="G511" s="229">
        <v>74916.37</v>
      </c>
      <c r="H511" s="45">
        <v>807101.82</v>
      </c>
      <c r="I511">
        <v>101990.75</v>
      </c>
      <c r="J511">
        <v>154021.98000000001</v>
      </c>
      <c r="K511" s="229">
        <v>154021.98000000001</v>
      </c>
      <c r="L511" s="45">
        <v>256012.73</v>
      </c>
      <c r="M511" s="229" t="s">
        <v>3098</v>
      </c>
      <c r="N511" s="229" t="s">
        <v>3098</v>
      </c>
      <c r="O511" s="45">
        <v>68073</v>
      </c>
    </row>
    <row r="512" spans="1:15" x14ac:dyDescent="0.25">
      <c r="A512" t="s">
        <v>2945</v>
      </c>
      <c r="B512" t="s">
        <v>2946</v>
      </c>
      <c r="C512" t="s">
        <v>620</v>
      </c>
      <c r="D512" t="s">
        <v>2947</v>
      </c>
      <c r="E512">
        <v>2050128.82</v>
      </c>
      <c r="F512">
        <v>51524</v>
      </c>
      <c r="G512" s="229">
        <v>51524</v>
      </c>
      <c r="H512" s="45">
        <v>2101652.8200000003</v>
      </c>
      <c r="I512">
        <v>469533.15</v>
      </c>
      <c r="J512">
        <v>71013.84</v>
      </c>
      <c r="K512" s="229">
        <v>71013.84</v>
      </c>
      <c r="L512" s="45">
        <v>540546.99</v>
      </c>
      <c r="M512" s="229" t="s">
        <v>3098</v>
      </c>
      <c r="N512" s="229" t="s">
        <v>3098</v>
      </c>
      <c r="O512" s="45">
        <v>40107</v>
      </c>
    </row>
    <row r="513" spans="1:15" x14ac:dyDescent="0.25">
      <c r="A513" t="s">
        <v>2948</v>
      </c>
      <c r="B513" t="s">
        <v>2949</v>
      </c>
      <c r="C513" t="s">
        <v>621</v>
      </c>
      <c r="D513" t="s">
        <v>2950</v>
      </c>
      <c r="E513">
        <v>995584.34</v>
      </c>
      <c r="F513">
        <v>104453.33</v>
      </c>
      <c r="G513" s="229">
        <v>104453.33</v>
      </c>
      <c r="H513" s="45">
        <v>1100037.67</v>
      </c>
      <c r="I513">
        <v>185116.79999999999</v>
      </c>
      <c r="J513">
        <v>90181.53</v>
      </c>
      <c r="K513" s="229">
        <v>90181.53</v>
      </c>
      <c r="L513" s="45">
        <v>275298.32999999996</v>
      </c>
      <c r="M513" s="229" t="s">
        <v>3098</v>
      </c>
      <c r="N513" s="229" t="s">
        <v>3098</v>
      </c>
      <c r="O513" s="45">
        <v>31122</v>
      </c>
    </row>
    <row r="514" spans="1:15" x14ac:dyDescent="0.25">
      <c r="A514" t="s">
        <v>2951</v>
      </c>
      <c r="B514" t="s">
        <v>2952</v>
      </c>
      <c r="C514" t="s">
        <v>622</v>
      </c>
      <c r="D514" t="s">
        <v>2953</v>
      </c>
      <c r="E514">
        <v>627807.94999999995</v>
      </c>
      <c r="F514">
        <v>2143943.7400000002</v>
      </c>
      <c r="G514" s="229">
        <v>2143943.7400000002</v>
      </c>
      <c r="H514" s="45">
        <v>2771751.6900000004</v>
      </c>
      <c r="I514">
        <v>2043741.32</v>
      </c>
      <c r="J514">
        <v>1835769.86</v>
      </c>
      <c r="K514" s="229">
        <v>1835769.86</v>
      </c>
      <c r="L514" s="45">
        <v>3879511.18</v>
      </c>
      <c r="M514" s="229" t="s">
        <v>3098</v>
      </c>
      <c r="N514" s="229" t="s">
        <v>3098</v>
      </c>
      <c r="O514" s="45">
        <v>57003</v>
      </c>
    </row>
    <row r="515" spans="1:15" x14ac:dyDescent="0.25">
      <c r="A515" t="s">
        <v>2954</v>
      </c>
      <c r="B515" t="s">
        <v>2955</v>
      </c>
      <c r="C515" t="s">
        <v>623</v>
      </c>
      <c r="D515" t="s">
        <v>2956</v>
      </c>
      <c r="E515">
        <v>0</v>
      </c>
      <c r="F515">
        <v>468938.64</v>
      </c>
      <c r="G515" s="229">
        <v>468938.64</v>
      </c>
      <c r="H515" s="45">
        <v>468938.64</v>
      </c>
      <c r="I515">
        <v>1414.13</v>
      </c>
      <c r="J515">
        <v>405430.53</v>
      </c>
      <c r="K515" s="229">
        <v>405430.53</v>
      </c>
      <c r="L515" s="45">
        <v>406844.66000000003</v>
      </c>
      <c r="M515" s="229" t="s">
        <v>3098</v>
      </c>
      <c r="N515" s="229" t="s">
        <v>3098</v>
      </c>
      <c r="O515" s="45">
        <v>12110</v>
      </c>
    </row>
    <row r="516" spans="1:15" x14ac:dyDescent="0.25">
      <c r="A516" t="s">
        <v>2957</v>
      </c>
      <c r="B516" t="s">
        <v>2958</v>
      </c>
      <c r="C516" t="s">
        <v>624</v>
      </c>
      <c r="D516" t="s">
        <v>2959</v>
      </c>
      <c r="E516">
        <v>1732807.24</v>
      </c>
      <c r="F516">
        <v>860340.76</v>
      </c>
      <c r="G516" s="229">
        <v>860340.76</v>
      </c>
      <c r="H516" s="45">
        <v>2593148</v>
      </c>
      <c r="I516">
        <v>349506.05</v>
      </c>
      <c r="J516">
        <v>298780.95</v>
      </c>
      <c r="K516" s="229">
        <v>298780.95</v>
      </c>
      <c r="L516" s="45">
        <v>648287</v>
      </c>
      <c r="M516" s="229" t="s">
        <v>3098</v>
      </c>
      <c r="N516" s="229" t="s">
        <v>3098</v>
      </c>
      <c r="O516" s="45">
        <v>36131</v>
      </c>
    </row>
    <row r="517" spans="1:15" x14ac:dyDescent="0.25">
      <c r="A517" t="s">
        <v>2960</v>
      </c>
      <c r="B517" t="s">
        <v>2961</v>
      </c>
      <c r="C517" t="s">
        <v>625</v>
      </c>
      <c r="D517" t="s">
        <v>2962</v>
      </c>
      <c r="E517">
        <v>200220</v>
      </c>
      <c r="F517">
        <v>0</v>
      </c>
      <c r="G517" s="229">
        <v>0</v>
      </c>
      <c r="H517" s="45">
        <v>200220</v>
      </c>
      <c r="I517">
        <v>14181.25</v>
      </c>
      <c r="J517">
        <v>19568.75</v>
      </c>
      <c r="K517" s="229">
        <v>19568.75</v>
      </c>
      <c r="L517" s="45">
        <v>33750</v>
      </c>
      <c r="M517" s="229" t="s">
        <v>3098</v>
      </c>
      <c r="N517" s="229" t="s">
        <v>3098</v>
      </c>
      <c r="O517" s="45">
        <v>32056</v>
      </c>
    </row>
    <row r="518" spans="1:15" x14ac:dyDescent="0.25">
      <c r="A518" t="s">
        <v>2963</v>
      </c>
      <c r="B518" t="s">
        <v>2964</v>
      </c>
      <c r="C518" t="s">
        <v>626</v>
      </c>
      <c r="D518" t="s">
        <v>2965</v>
      </c>
      <c r="E518">
        <v>1703325.9</v>
      </c>
      <c r="F518">
        <v>390779.24</v>
      </c>
      <c r="G518" s="229">
        <v>390779.24</v>
      </c>
      <c r="H518" s="45">
        <v>2094105.14</v>
      </c>
      <c r="I518">
        <v>48308.95</v>
      </c>
      <c r="J518">
        <v>243385.96</v>
      </c>
      <c r="K518" s="229">
        <v>243385.96</v>
      </c>
      <c r="L518" s="45">
        <v>291694.90999999997</v>
      </c>
      <c r="M518" s="229" t="s">
        <v>3098</v>
      </c>
      <c r="N518" s="229" t="s">
        <v>3098</v>
      </c>
      <c r="O518" s="45">
        <v>48901</v>
      </c>
    </row>
    <row r="519" spans="1:15" x14ac:dyDescent="0.25">
      <c r="A519" t="s">
        <v>2966</v>
      </c>
      <c r="B519" t="s">
        <v>2967</v>
      </c>
      <c r="C519" t="s">
        <v>627</v>
      </c>
      <c r="D519" t="s">
        <v>2968</v>
      </c>
      <c r="E519">
        <v>3253317.94</v>
      </c>
      <c r="F519">
        <v>575836.93000000005</v>
      </c>
      <c r="G519" s="229">
        <v>575836.93000000005</v>
      </c>
      <c r="H519" s="45">
        <v>3829154.87</v>
      </c>
      <c r="I519">
        <v>0</v>
      </c>
      <c r="J519">
        <v>151482.67000000001</v>
      </c>
      <c r="K519" s="229">
        <v>151482.67000000001</v>
      </c>
      <c r="L519" s="45">
        <v>151482.67000000001</v>
      </c>
      <c r="M519" s="229" t="s">
        <v>3098</v>
      </c>
      <c r="N519" s="229" t="s">
        <v>3098</v>
      </c>
      <c r="O519" s="45">
        <v>96112</v>
      </c>
    </row>
    <row r="520" spans="1:15" x14ac:dyDescent="0.25">
      <c r="A520" t="s">
        <v>2969</v>
      </c>
      <c r="B520" t="s">
        <v>2970</v>
      </c>
      <c r="C520" t="s">
        <v>628</v>
      </c>
      <c r="D520" t="s">
        <v>2971</v>
      </c>
      <c r="E520">
        <v>0</v>
      </c>
      <c r="F520">
        <v>1350238.4</v>
      </c>
      <c r="G520" s="229">
        <v>1350238.4</v>
      </c>
      <c r="H520" s="45">
        <v>1350238.4</v>
      </c>
      <c r="I520">
        <v>0</v>
      </c>
      <c r="J520">
        <v>225688.69</v>
      </c>
      <c r="K520" s="229">
        <v>225688.69</v>
      </c>
      <c r="L520" s="45">
        <v>225688.69</v>
      </c>
      <c r="M520" s="229" t="s">
        <v>3098</v>
      </c>
      <c r="N520" s="229" t="s">
        <v>3098</v>
      </c>
      <c r="O520" s="45">
        <v>96113</v>
      </c>
    </row>
    <row r="521" spans="1:15" x14ac:dyDescent="0.25">
      <c r="A521" t="s">
        <v>2972</v>
      </c>
      <c r="B521" t="s">
        <v>2973</v>
      </c>
      <c r="C521" t="s">
        <v>629</v>
      </c>
      <c r="D521" t="s">
        <v>2974</v>
      </c>
      <c r="E521">
        <v>67980.649999999994</v>
      </c>
      <c r="F521">
        <v>610554.91</v>
      </c>
      <c r="G521" s="229">
        <v>610554.91</v>
      </c>
      <c r="H521" s="45">
        <v>678535.56</v>
      </c>
      <c r="I521">
        <v>0</v>
      </c>
      <c r="J521">
        <v>19067.59</v>
      </c>
      <c r="K521" s="229">
        <v>19067.59</v>
      </c>
      <c r="L521" s="45">
        <v>19067.59</v>
      </c>
      <c r="M521" s="229" t="s">
        <v>3098</v>
      </c>
      <c r="N521" s="229" t="s">
        <v>3098</v>
      </c>
      <c r="O521" s="45">
        <v>110031</v>
      </c>
    </row>
    <row r="522" spans="1:15" x14ac:dyDescent="0.25">
      <c r="A522" t="s">
        <v>2975</v>
      </c>
      <c r="B522" t="s">
        <v>2976</v>
      </c>
      <c r="C522" t="s">
        <v>630</v>
      </c>
      <c r="D522" t="s">
        <v>2977</v>
      </c>
      <c r="E522">
        <v>842352.55</v>
      </c>
      <c r="F522">
        <v>365841.07</v>
      </c>
      <c r="G522" s="229">
        <v>365841.07</v>
      </c>
      <c r="H522" s="45">
        <v>1208193.6200000001</v>
      </c>
      <c r="I522">
        <v>0</v>
      </c>
      <c r="J522">
        <v>79843.12</v>
      </c>
      <c r="K522" s="229">
        <v>79843.12</v>
      </c>
      <c r="L522" s="45">
        <v>79843.12</v>
      </c>
      <c r="M522" s="229" t="s">
        <v>3098</v>
      </c>
      <c r="N522" s="229" t="s">
        <v>3098</v>
      </c>
      <c r="O522" s="45">
        <v>18050</v>
      </c>
    </row>
    <row r="523" spans="1:15" x14ac:dyDescent="0.25">
      <c r="A523" t="s">
        <v>2978</v>
      </c>
      <c r="B523" t="s">
        <v>2979</v>
      </c>
      <c r="C523" t="s">
        <v>631</v>
      </c>
      <c r="D523" t="s">
        <v>2980</v>
      </c>
      <c r="E523">
        <v>0</v>
      </c>
      <c r="F523">
        <v>790357.26</v>
      </c>
      <c r="G523" s="229">
        <v>790357.26</v>
      </c>
      <c r="H523" s="45">
        <v>790357.26</v>
      </c>
      <c r="I523">
        <v>0</v>
      </c>
      <c r="J523">
        <v>66816.960000000006</v>
      </c>
      <c r="K523" s="229">
        <v>66816.960000000006</v>
      </c>
      <c r="L523" s="45">
        <v>66816.960000000006</v>
      </c>
      <c r="M523" s="229" t="s">
        <v>3098</v>
      </c>
      <c r="N523" s="229" t="s">
        <v>3098</v>
      </c>
      <c r="O523" s="45">
        <v>4109</v>
      </c>
    </row>
    <row r="524" spans="1:15" x14ac:dyDescent="0.25">
      <c r="A524" t="s">
        <v>2981</v>
      </c>
      <c r="B524" t="s">
        <v>2982</v>
      </c>
      <c r="C524" t="s">
        <v>632</v>
      </c>
      <c r="D524" t="s">
        <v>2983</v>
      </c>
      <c r="E524">
        <v>2136869.9</v>
      </c>
      <c r="F524">
        <v>130171.1</v>
      </c>
      <c r="G524" s="229">
        <v>130171.1</v>
      </c>
      <c r="H524" s="45">
        <v>2267041</v>
      </c>
      <c r="I524">
        <v>0</v>
      </c>
      <c r="J524">
        <v>50000</v>
      </c>
      <c r="K524" s="229">
        <v>50000</v>
      </c>
      <c r="L524" s="45">
        <v>50000</v>
      </c>
      <c r="M524" s="229" t="s">
        <v>3098</v>
      </c>
      <c r="N524" s="229" t="s">
        <v>3098</v>
      </c>
      <c r="O524" s="45">
        <v>55111</v>
      </c>
    </row>
    <row r="525" spans="1:15" x14ac:dyDescent="0.25">
      <c r="A525" t="s">
        <v>2984</v>
      </c>
      <c r="B525" t="s">
        <v>2985</v>
      </c>
      <c r="C525" t="s">
        <v>633</v>
      </c>
      <c r="D525" t="s">
        <v>2986</v>
      </c>
      <c r="E525">
        <v>524101.93</v>
      </c>
      <c r="F525">
        <v>0</v>
      </c>
      <c r="G525" s="229">
        <v>0</v>
      </c>
      <c r="H525" s="45">
        <v>524101.93</v>
      </c>
      <c r="I525">
        <v>0</v>
      </c>
      <c r="J525">
        <v>60750.18</v>
      </c>
      <c r="K525" s="229">
        <v>60750.18</v>
      </c>
      <c r="L525" s="45">
        <v>60750.18</v>
      </c>
      <c r="M525" s="229" t="s">
        <v>3098</v>
      </c>
      <c r="N525" s="229" t="s">
        <v>3098</v>
      </c>
      <c r="O525" s="45">
        <v>39136</v>
      </c>
    </row>
    <row r="526" spans="1:15" x14ac:dyDescent="0.25">
      <c r="A526" t="s">
        <v>2987</v>
      </c>
      <c r="B526" t="s">
        <v>2988</v>
      </c>
      <c r="C526" t="s">
        <v>634</v>
      </c>
      <c r="D526" t="s">
        <v>2989</v>
      </c>
      <c r="E526">
        <v>1803162.43</v>
      </c>
      <c r="F526">
        <v>1371594.58</v>
      </c>
      <c r="G526" s="229">
        <v>1371594.58</v>
      </c>
      <c r="H526" s="45">
        <v>3174757.01</v>
      </c>
      <c r="I526">
        <v>1350000</v>
      </c>
      <c r="J526">
        <v>0</v>
      </c>
      <c r="K526" s="229">
        <v>0</v>
      </c>
      <c r="L526" s="45">
        <v>1350000</v>
      </c>
      <c r="M526" s="229" t="s">
        <v>3098</v>
      </c>
      <c r="N526" s="229" t="s">
        <v>3098</v>
      </c>
      <c r="O526" s="45">
        <v>109003</v>
      </c>
    </row>
    <row r="527" spans="1:15" x14ac:dyDescent="0.25">
      <c r="A527" t="s">
        <v>2990</v>
      </c>
      <c r="B527" t="s">
        <v>2991</v>
      </c>
      <c r="C527" t="s">
        <v>635</v>
      </c>
      <c r="D527" t="s">
        <v>2992</v>
      </c>
      <c r="E527">
        <v>1209521.6299999999</v>
      </c>
      <c r="F527">
        <v>1274551.0900000001</v>
      </c>
      <c r="G527" s="229">
        <v>1274551.0900000001</v>
      </c>
      <c r="H527" s="45">
        <v>2484072.7199999997</v>
      </c>
      <c r="I527">
        <v>595281.14</v>
      </c>
      <c r="J527">
        <v>595281.14</v>
      </c>
      <c r="K527" s="229">
        <v>595281.14</v>
      </c>
      <c r="L527" s="45">
        <v>1190562.28</v>
      </c>
      <c r="M527" s="229" t="s">
        <v>3098</v>
      </c>
      <c r="N527" s="229" t="s">
        <v>3098</v>
      </c>
      <c r="O527" s="45">
        <v>51159</v>
      </c>
    </row>
    <row r="528" spans="1:15" x14ac:dyDescent="0.25">
      <c r="A528" t="s">
        <v>2993</v>
      </c>
      <c r="B528" t="s">
        <v>2994</v>
      </c>
      <c r="C528" t="s">
        <v>636</v>
      </c>
      <c r="D528" t="s">
        <v>2995</v>
      </c>
      <c r="E528">
        <v>1192325.25</v>
      </c>
      <c r="F528">
        <v>1088250.53</v>
      </c>
      <c r="G528" s="229">
        <v>1088250.53</v>
      </c>
      <c r="H528" s="45">
        <v>2280575.7800000003</v>
      </c>
      <c r="I528">
        <v>214139.06</v>
      </c>
      <c r="J528">
        <v>380619.09</v>
      </c>
      <c r="K528" s="229">
        <v>380619.09</v>
      </c>
      <c r="L528" s="45">
        <v>594758.15</v>
      </c>
      <c r="M528" s="229" t="s">
        <v>3098</v>
      </c>
      <c r="N528" s="229" t="s">
        <v>3098</v>
      </c>
      <c r="O528" s="45">
        <v>8107</v>
      </c>
    </row>
    <row r="529" spans="1:15" x14ac:dyDescent="0.25">
      <c r="A529" t="s">
        <v>2996</v>
      </c>
      <c r="B529" t="s">
        <v>2997</v>
      </c>
      <c r="C529" t="s">
        <v>637</v>
      </c>
      <c r="D529" t="s">
        <v>2998</v>
      </c>
      <c r="E529">
        <v>1703306.36</v>
      </c>
      <c r="F529">
        <v>0</v>
      </c>
      <c r="G529" s="229">
        <v>0</v>
      </c>
      <c r="H529" s="45">
        <v>1703306.36</v>
      </c>
      <c r="I529">
        <v>49371.61</v>
      </c>
      <c r="J529">
        <v>1154519.4099999999</v>
      </c>
      <c r="K529" s="229">
        <v>1154519.4099999999</v>
      </c>
      <c r="L529" s="45">
        <v>1203891.02</v>
      </c>
      <c r="M529" s="229" t="s">
        <v>3098</v>
      </c>
      <c r="N529" s="229" t="s">
        <v>3098</v>
      </c>
      <c r="O529" s="45">
        <v>36139</v>
      </c>
    </row>
    <row r="530" spans="1:15" x14ac:dyDescent="0.25">
      <c r="A530" t="s">
        <v>2999</v>
      </c>
      <c r="B530" t="s">
        <v>3000</v>
      </c>
      <c r="C530" t="s">
        <v>638</v>
      </c>
      <c r="D530" t="s">
        <v>3001</v>
      </c>
      <c r="E530">
        <v>1967579.33</v>
      </c>
      <c r="F530">
        <v>1151370.08</v>
      </c>
      <c r="G530" s="229">
        <v>1151370.08</v>
      </c>
      <c r="H530" s="45">
        <v>3118949.41</v>
      </c>
      <c r="I530">
        <v>0</v>
      </c>
      <c r="J530">
        <v>816209.25</v>
      </c>
      <c r="K530" s="229">
        <v>816209.25</v>
      </c>
      <c r="L530" s="45">
        <v>816209.25</v>
      </c>
      <c r="M530" s="229" t="s">
        <v>3098</v>
      </c>
      <c r="N530" s="229" t="s">
        <v>3098</v>
      </c>
      <c r="O530" s="45">
        <v>85046</v>
      </c>
    </row>
    <row r="531" spans="1:15" x14ac:dyDescent="0.25">
      <c r="A531" t="s">
        <v>3002</v>
      </c>
      <c r="B531" t="s">
        <v>3003</v>
      </c>
      <c r="C531" t="s">
        <v>639</v>
      </c>
      <c r="D531" t="s">
        <v>3004</v>
      </c>
      <c r="E531">
        <v>899038.13</v>
      </c>
      <c r="F531">
        <v>60896.27</v>
      </c>
      <c r="G531" s="229">
        <v>60896.27</v>
      </c>
      <c r="H531" s="45">
        <v>959934.4</v>
      </c>
      <c r="I531">
        <v>98884.54</v>
      </c>
      <c r="J531">
        <v>93729.51</v>
      </c>
      <c r="K531" s="229">
        <v>93729.51</v>
      </c>
      <c r="L531" s="45">
        <v>192614.05</v>
      </c>
      <c r="M531" s="229" t="s">
        <v>3098</v>
      </c>
      <c r="N531" s="229" t="s">
        <v>3098</v>
      </c>
      <c r="O531" s="45">
        <v>43003</v>
      </c>
    </row>
    <row r="532" spans="1:15" x14ac:dyDescent="0.25">
      <c r="A532" t="s">
        <v>3005</v>
      </c>
      <c r="B532" t="s">
        <v>3006</v>
      </c>
      <c r="C532" t="s">
        <v>640</v>
      </c>
      <c r="D532" t="s">
        <v>3007</v>
      </c>
      <c r="E532">
        <v>2605000</v>
      </c>
      <c r="F532">
        <v>1755000</v>
      </c>
      <c r="G532" s="229">
        <v>1755000</v>
      </c>
      <c r="H532" s="45">
        <v>4360000</v>
      </c>
      <c r="I532">
        <v>395000</v>
      </c>
      <c r="J532">
        <v>245000</v>
      </c>
      <c r="K532" s="229">
        <v>245000</v>
      </c>
      <c r="L532" s="45">
        <v>640000</v>
      </c>
      <c r="M532" s="229" t="s">
        <v>3098</v>
      </c>
      <c r="N532" s="229" t="s">
        <v>3098</v>
      </c>
      <c r="O532" s="45">
        <v>49144</v>
      </c>
    </row>
    <row r="533" spans="1:15" x14ac:dyDescent="0.25">
      <c r="A533" t="s">
        <v>3008</v>
      </c>
      <c r="B533" t="s">
        <v>3009</v>
      </c>
      <c r="C533" t="s">
        <v>641</v>
      </c>
      <c r="D533" t="s">
        <v>3010</v>
      </c>
      <c r="E533">
        <v>44180</v>
      </c>
      <c r="F533">
        <v>683566.68</v>
      </c>
      <c r="G533" s="229">
        <v>683566.68</v>
      </c>
      <c r="H533" s="45">
        <v>727746.68</v>
      </c>
      <c r="I533">
        <v>0</v>
      </c>
      <c r="J533">
        <v>286725.24</v>
      </c>
      <c r="K533" s="229">
        <v>286725.24</v>
      </c>
      <c r="L533" s="45">
        <v>286725.24</v>
      </c>
      <c r="M533" s="229" t="s">
        <v>3098</v>
      </c>
      <c r="N533" s="229" t="s">
        <v>3098</v>
      </c>
      <c r="O533" s="45">
        <v>96114</v>
      </c>
    </row>
    <row r="534" spans="1:15" x14ac:dyDescent="0.25">
      <c r="A534" t="s">
        <v>3011</v>
      </c>
      <c r="B534" t="s">
        <v>3012</v>
      </c>
      <c r="C534" t="s">
        <v>642</v>
      </c>
      <c r="D534" t="s">
        <v>3013</v>
      </c>
      <c r="E534">
        <v>120994</v>
      </c>
      <c r="F534">
        <v>0</v>
      </c>
      <c r="G534" s="229">
        <v>0</v>
      </c>
      <c r="H534" s="45">
        <v>120994</v>
      </c>
      <c r="I534">
        <v>283478</v>
      </c>
      <c r="J534">
        <v>0</v>
      </c>
      <c r="K534" s="229">
        <v>0</v>
      </c>
      <c r="L534" s="45">
        <v>283478</v>
      </c>
      <c r="M534" s="229" t="s">
        <v>3098</v>
      </c>
      <c r="N534" s="229" t="s">
        <v>3098</v>
      </c>
      <c r="O534" s="45">
        <v>54043</v>
      </c>
    </row>
    <row r="535" spans="1:15" x14ac:dyDescent="0.25">
      <c r="A535" t="s">
        <v>3014</v>
      </c>
      <c r="B535" t="s">
        <v>3015</v>
      </c>
      <c r="C535" t="s">
        <v>643</v>
      </c>
      <c r="D535" t="s">
        <v>3016</v>
      </c>
      <c r="E535">
        <v>0</v>
      </c>
      <c r="F535">
        <v>55896.4</v>
      </c>
      <c r="G535" s="229">
        <v>55896.4</v>
      </c>
      <c r="H535" s="45">
        <v>55896.4</v>
      </c>
      <c r="I535">
        <v>139703.88</v>
      </c>
      <c r="J535">
        <v>30296.12</v>
      </c>
      <c r="K535" s="229">
        <v>30296.12</v>
      </c>
      <c r="L535" s="45">
        <v>170000</v>
      </c>
      <c r="M535" s="229" t="s">
        <v>3098</v>
      </c>
      <c r="N535" s="229" t="s">
        <v>3098</v>
      </c>
      <c r="O535" s="45">
        <v>70092</v>
      </c>
    </row>
    <row r="536" spans="1:15" x14ac:dyDescent="0.25">
      <c r="A536" t="s">
        <v>3017</v>
      </c>
      <c r="B536" t="s">
        <v>3018</v>
      </c>
      <c r="C536" t="s">
        <v>644</v>
      </c>
      <c r="D536" t="s">
        <v>3019</v>
      </c>
      <c r="E536">
        <v>1000508.11</v>
      </c>
      <c r="F536">
        <v>2012151.93</v>
      </c>
      <c r="G536" s="229">
        <v>2012151.93</v>
      </c>
      <c r="H536" s="45">
        <v>3012660.04</v>
      </c>
      <c r="I536">
        <v>0</v>
      </c>
      <c r="J536">
        <v>1467631.94</v>
      </c>
      <c r="K536" s="229">
        <v>1467631.94</v>
      </c>
      <c r="L536" s="45">
        <v>1467631.94</v>
      </c>
      <c r="M536" s="229" t="s">
        <v>3098</v>
      </c>
      <c r="N536" s="229" t="s">
        <v>3098</v>
      </c>
      <c r="O536" s="45">
        <v>92089</v>
      </c>
    </row>
    <row r="537" spans="1:15" x14ac:dyDescent="0.25">
      <c r="A537" t="s">
        <v>3020</v>
      </c>
      <c r="B537" t="s">
        <v>3021</v>
      </c>
      <c r="C537" t="s">
        <v>645</v>
      </c>
      <c r="D537" t="s">
        <v>3022</v>
      </c>
      <c r="E537">
        <v>373000</v>
      </c>
      <c r="F537">
        <v>0</v>
      </c>
      <c r="G537" s="229">
        <v>0</v>
      </c>
      <c r="H537" s="45">
        <v>373000</v>
      </c>
      <c r="I537">
        <v>189893.9</v>
      </c>
      <c r="J537">
        <v>1524.72</v>
      </c>
      <c r="K537" s="229">
        <v>1524.72</v>
      </c>
      <c r="L537" s="45">
        <v>191418.62</v>
      </c>
      <c r="M537" s="229" t="s">
        <v>3098</v>
      </c>
      <c r="N537" s="229" t="s">
        <v>3098</v>
      </c>
      <c r="O537" s="45">
        <v>74190</v>
      </c>
    </row>
    <row r="538" spans="1:15" x14ac:dyDescent="0.25">
      <c r="A538" t="s">
        <v>3023</v>
      </c>
      <c r="B538" t="s">
        <v>3024</v>
      </c>
      <c r="C538" t="s">
        <v>646</v>
      </c>
      <c r="D538" t="s">
        <v>3025</v>
      </c>
      <c r="E538">
        <v>1493989.26</v>
      </c>
      <c r="F538">
        <v>4643460.37</v>
      </c>
      <c r="G538" s="229">
        <v>4643460.37</v>
      </c>
      <c r="H538" s="45">
        <v>6137449.6299999999</v>
      </c>
      <c r="I538">
        <v>1012023.66</v>
      </c>
      <c r="J538">
        <v>915838.26</v>
      </c>
      <c r="K538" s="229">
        <v>915838.26</v>
      </c>
      <c r="L538" s="45">
        <v>1927861.92</v>
      </c>
      <c r="M538" s="229" t="s">
        <v>3098</v>
      </c>
      <c r="N538" s="229" t="s">
        <v>3098</v>
      </c>
      <c r="O538" s="45">
        <v>46134</v>
      </c>
    </row>
    <row r="539" spans="1:15" x14ac:dyDescent="0.25">
      <c r="A539" t="s">
        <v>3026</v>
      </c>
      <c r="B539" t="s">
        <v>3027</v>
      </c>
      <c r="C539" t="s">
        <v>647</v>
      </c>
      <c r="D539" t="s">
        <v>3028</v>
      </c>
      <c r="E539">
        <v>243445</v>
      </c>
      <c r="F539">
        <v>0</v>
      </c>
      <c r="G539" s="229">
        <v>0</v>
      </c>
      <c r="H539" s="45">
        <v>243445</v>
      </c>
      <c r="I539">
        <v>85450</v>
      </c>
      <c r="J539">
        <v>0</v>
      </c>
      <c r="K539" s="229">
        <v>0</v>
      </c>
      <c r="L539" s="45">
        <v>85450</v>
      </c>
      <c r="M539" s="229" t="s">
        <v>3098</v>
      </c>
      <c r="N539" s="229" t="s">
        <v>3098</v>
      </c>
      <c r="O539" s="45">
        <v>83002</v>
      </c>
    </row>
    <row r="540" spans="1:15" x14ac:dyDescent="0.25">
      <c r="A540" t="s">
        <v>3029</v>
      </c>
      <c r="B540" t="s">
        <v>3030</v>
      </c>
      <c r="C540" t="s">
        <v>648</v>
      </c>
      <c r="D540" t="s">
        <v>3031</v>
      </c>
      <c r="E540">
        <v>1054603.51</v>
      </c>
      <c r="F540">
        <v>926537.02</v>
      </c>
      <c r="G540" s="229">
        <v>926537.02</v>
      </c>
      <c r="H540" s="45">
        <v>1981140.53</v>
      </c>
      <c r="I540">
        <v>36770.620000000003</v>
      </c>
      <c r="J540">
        <v>142015.17000000001</v>
      </c>
      <c r="K540" s="229">
        <v>142015.17000000001</v>
      </c>
      <c r="L540" s="45">
        <v>178785.79</v>
      </c>
      <c r="M540" s="229" t="s">
        <v>3098</v>
      </c>
      <c r="N540" s="229" t="s">
        <v>3098</v>
      </c>
      <c r="O540" s="45">
        <v>94087</v>
      </c>
    </row>
    <row r="541" spans="1:15" x14ac:dyDescent="0.25">
      <c r="A541" t="s">
        <v>3032</v>
      </c>
      <c r="B541" t="s">
        <v>3033</v>
      </c>
      <c r="C541" t="s">
        <v>649</v>
      </c>
      <c r="D541" t="s">
        <v>3034</v>
      </c>
      <c r="E541">
        <v>0</v>
      </c>
      <c r="F541">
        <v>14015</v>
      </c>
      <c r="G541" s="229">
        <v>14015</v>
      </c>
      <c r="H541" s="45">
        <v>14015</v>
      </c>
      <c r="I541">
        <v>0</v>
      </c>
      <c r="J541">
        <v>9093.77</v>
      </c>
      <c r="K541" s="229">
        <v>9093.77</v>
      </c>
      <c r="L541" s="45">
        <v>9093.77</v>
      </c>
      <c r="M541" s="229" t="s">
        <v>3098</v>
      </c>
      <c r="N541" s="229" t="s">
        <v>3098</v>
      </c>
      <c r="O541" s="45">
        <v>88080</v>
      </c>
    </row>
    <row r="542" spans="1:15" x14ac:dyDescent="0.25">
      <c r="A542" t="s">
        <v>3035</v>
      </c>
      <c r="B542" t="s">
        <v>3036</v>
      </c>
      <c r="C542" t="s">
        <v>650</v>
      </c>
      <c r="D542" t="s">
        <v>3037</v>
      </c>
      <c r="E542">
        <v>55702.93</v>
      </c>
      <c r="F542">
        <v>26319.75</v>
      </c>
      <c r="G542" s="229">
        <v>26319.75</v>
      </c>
      <c r="H542" s="45">
        <v>82022.679999999993</v>
      </c>
      <c r="I542">
        <v>13182.16</v>
      </c>
      <c r="J542">
        <v>67741</v>
      </c>
      <c r="K542" s="229">
        <v>67741</v>
      </c>
      <c r="L542" s="45">
        <v>80923.16</v>
      </c>
      <c r="M542" s="229" t="s">
        <v>3098</v>
      </c>
      <c r="N542" s="229" t="s">
        <v>3098</v>
      </c>
      <c r="O542" s="45">
        <v>73105</v>
      </c>
    </row>
    <row r="543" spans="1:15" x14ac:dyDescent="0.25">
      <c r="A543" t="s">
        <v>3038</v>
      </c>
      <c r="B543" t="s">
        <v>3039</v>
      </c>
      <c r="C543" t="s">
        <v>651</v>
      </c>
      <c r="D543" t="s">
        <v>3040</v>
      </c>
      <c r="E543">
        <v>0</v>
      </c>
      <c r="F543">
        <v>666402.72</v>
      </c>
      <c r="G543" s="229">
        <v>666402.72</v>
      </c>
      <c r="H543" s="45">
        <v>666402.72</v>
      </c>
      <c r="I543">
        <v>0</v>
      </c>
      <c r="J543">
        <v>0</v>
      </c>
      <c r="K543" s="229">
        <v>0</v>
      </c>
      <c r="L543" s="45">
        <v>0</v>
      </c>
      <c r="M543" s="229" t="s">
        <v>3098</v>
      </c>
      <c r="N543" s="229" t="s">
        <v>3098</v>
      </c>
      <c r="O543" s="45">
        <v>43002</v>
      </c>
    </row>
    <row r="544" spans="1:15" x14ac:dyDescent="0.25">
      <c r="A544" t="s">
        <v>3041</v>
      </c>
      <c r="B544" t="s">
        <v>3042</v>
      </c>
      <c r="C544" t="s">
        <v>652</v>
      </c>
      <c r="D544" t="s">
        <v>3043</v>
      </c>
      <c r="E544">
        <v>821889</v>
      </c>
      <c r="F544">
        <v>184993.73</v>
      </c>
      <c r="G544" s="229">
        <v>184993.73</v>
      </c>
      <c r="H544" s="45">
        <v>1006882.73</v>
      </c>
      <c r="I544">
        <v>0</v>
      </c>
      <c r="J544">
        <v>111899.14</v>
      </c>
      <c r="K544" s="229">
        <v>111899.14</v>
      </c>
      <c r="L544" s="45">
        <v>111899.14</v>
      </c>
      <c r="M544" s="229" t="s">
        <v>3098</v>
      </c>
      <c r="N544" s="229" t="s">
        <v>3098</v>
      </c>
      <c r="O544" s="45">
        <v>5120</v>
      </c>
    </row>
    <row r="545" spans="1:15" x14ac:dyDescent="0.25">
      <c r="A545" t="s">
        <v>3044</v>
      </c>
      <c r="B545" t="s">
        <v>3045</v>
      </c>
      <c r="C545" t="s">
        <v>653</v>
      </c>
      <c r="D545" t="s">
        <v>3046</v>
      </c>
      <c r="E545">
        <v>0</v>
      </c>
      <c r="F545">
        <v>2617700.7200000002</v>
      </c>
      <c r="G545" s="229">
        <v>2617700.7200000002</v>
      </c>
      <c r="H545" s="45">
        <v>2617700.7200000002</v>
      </c>
      <c r="I545">
        <v>0</v>
      </c>
      <c r="J545">
        <v>1418608.32</v>
      </c>
      <c r="K545" s="229">
        <v>1418608.32</v>
      </c>
      <c r="L545" s="45">
        <v>1418608.32</v>
      </c>
      <c r="M545" s="229" t="s">
        <v>3098</v>
      </c>
      <c r="N545" s="229" t="s">
        <v>3098</v>
      </c>
      <c r="O545" s="45">
        <v>39133</v>
      </c>
    </row>
    <row r="546" spans="1:15" x14ac:dyDescent="0.25">
      <c r="A546" t="s">
        <v>3047</v>
      </c>
      <c r="B546" t="s">
        <v>3048</v>
      </c>
      <c r="C546" t="s">
        <v>654</v>
      </c>
      <c r="D546" t="s">
        <v>3049</v>
      </c>
      <c r="E546">
        <v>602847.07999999996</v>
      </c>
      <c r="F546">
        <v>117804.52</v>
      </c>
      <c r="G546" s="229">
        <v>117804.52</v>
      </c>
      <c r="H546" s="45">
        <v>720651.6</v>
      </c>
      <c r="I546">
        <v>0</v>
      </c>
      <c r="J546">
        <v>327058.77</v>
      </c>
      <c r="K546" s="229">
        <v>327058.77</v>
      </c>
      <c r="L546" s="45">
        <v>327058.77</v>
      </c>
      <c r="M546" s="229" t="s">
        <v>3098</v>
      </c>
      <c r="N546" s="229" t="s">
        <v>3098</v>
      </c>
      <c r="O546" s="45">
        <v>46131</v>
      </c>
    </row>
    <row r="547" spans="1:15" x14ac:dyDescent="0.25">
      <c r="A547" t="s">
        <v>3050</v>
      </c>
      <c r="B547" t="s">
        <v>3051</v>
      </c>
      <c r="C547" t="s">
        <v>655</v>
      </c>
      <c r="D547" t="s">
        <v>3052</v>
      </c>
      <c r="E547">
        <v>1587326</v>
      </c>
      <c r="F547">
        <v>331789.12</v>
      </c>
      <c r="G547" s="229">
        <v>331789.12</v>
      </c>
      <c r="H547" s="45">
        <v>1919115.12</v>
      </c>
      <c r="I547">
        <v>180345.5</v>
      </c>
      <c r="J547">
        <v>498166.38</v>
      </c>
      <c r="K547" s="229">
        <v>498166.38</v>
      </c>
      <c r="L547" s="45">
        <v>678511.88</v>
      </c>
      <c r="M547" s="229" t="s">
        <v>3098</v>
      </c>
      <c r="N547" s="229" t="s">
        <v>3098</v>
      </c>
      <c r="O547" s="45">
        <v>50010</v>
      </c>
    </row>
    <row r="548" spans="1:15" x14ac:dyDescent="0.25">
      <c r="A548" t="s">
        <v>3053</v>
      </c>
      <c r="B548" t="s">
        <v>3054</v>
      </c>
      <c r="C548" t="s">
        <v>656</v>
      </c>
      <c r="D548" t="s">
        <v>3055</v>
      </c>
      <c r="E548">
        <v>89486.399999999994</v>
      </c>
      <c r="F548">
        <v>2062623</v>
      </c>
      <c r="G548" s="229">
        <v>2062623</v>
      </c>
      <c r="H548" s="45">
        <v>2152109.4</v>
      </c>
      <c r="I548">
        <v>152820.28</v>
      </c>
      <c r="J548">
        <v>287464.57</v>
      </c>
      <c r="K548" s="229">
        <v>287464.57</v>
      </c>
      <c r="L548" s="45">
        <v>440284.85</v>
      </c>
      <c r="M548" s="229" t="s">
        <v>3098</v>
      </c>
      <c r="N548" s="229" t="s">
        <v>3098</v>
      </c>
      <c r="O548" s="45">
        <v>57004</v>
      </c>
    </row>
    <row r="549" spans="1:15" x14ac:dyDescent="0.25">
      <c r="A549" t="s">
        <v>3056</v>
      </c>
      <c r="B549" t="s">
        <v>3057</v>
      </c>
      <c r="C549" t="s">
        <v>657</v>
      </c>
      <c r="D549" t="s">
        <v>3058</v>
      </c>
      <c r="E549">
        <v>624192.69999999995</v>
      </c>
      <c r="F549">
        <v>1131580.43</v>
      </c>
      <c r="G549" s="229">
        <v>1131580.43</v>
      </c>
      <c r="H549" s="45">
        <v>1755773.13</v>
      </c>
      <c r="I549">
        <v>187328.34</v>
      </c>
      <c r="J549">
        <v>273177.82</v>
      </c>
      <c r="K549" s="229">
        <v>273177.82</v>
      </c>
      <c r="L549" s="45">
        <v>460506.16000000003</v>
      </c>
      <c r="M549" s="229" t="s">
        <v>3098</v>
      </c>
      <c r="N549" s="229" t="s">
        <v>3098</v>
      </c>
      <c r="O549" s="45">
        <v>101105</v>
      </c>
    </row>
    <row r="550" spans="1:15" x14ac:dyDescent="0.25">
      <c r="A550" t="s">
        <v>3059</v>
      </c>
      <c r="B550" t="s">
        <v>3060</v>
      </c>
      <c r="C550" t="s">
        <v>658</v>
      </c>
      <c r="D550" t="s">
        <v>3061</v>
      </c>
      <c r="E550">
        <v>0</v>
      </c>
      <c r="F550">
        <v>150806</v>
      </c>
      <c r="G550" s="229">
        <v>150806</v>
      </c>
      <c r="H550" s="45">
        <v>150806</v>
      </c>
      <c r="I550">
        <v>1205.8800000000001</v>
      </c>
      <c r="J550">
        <v>64308.639999999999</v>
      </c>
      <c r="K550" s="229">
        <v>64308.639999999999</v>
      </c>
      <c r="L550" s="45">
        <v>65514.52</v>
      </c>
      <c r="M550" s="229" t="s">
        <v>3098</v>
      </c>
      <c r="N550" s="229" t="s">
        <v>3098</v>
      </c>
      <c r="O550" s="45">
        <v>31117</v>
      </c>
    </row>
    <row r="551" spans="1:15" x14ac:dyDescent="0.25">
      <c r="A551" t="s">
        <v>3062</v>
      </c>
      <c r="B551" t="s">
        <v>3063</v>
      </c>
      <c r="C551" t="s">
        <v>659</v>
      </c>
      <c r="D551" t="s">
        <v>3064</v>
      </c>
      <c r="E551">
        <v>696529.02</v>
      </c>
      <c r="F551">
        <v>373213.54</v>
      </c>
      <c r="G551" s="229">
        <v>373213.54</v>
      </c>
      <c r="H551" s="45">
        <v>1069742.56</v>
      </c>
      <c r="I551">
        <v>289154.18</v>
      </c>
      <c r="J551">
        <v>169074.96</v>
      </c>
      <c r="K551" s="229">
        <v>169074.96</v>
      </c>
      <c r="L551" s="45">
        <v>458229.14</v>
      </c>
      <c r="M551" s="229" t="s">
        <v>3098</v>
      </c>
      <c r="N551" s="229" t="s">
        <v>3098</v>
      </c>
      <c r="O551" s="45">
        <v>9080</v>
      </c>
    </row>
    <row r="552" spans="1:15" x14ac:dyDescent="0.25">
      <c r="A552" t="s">
        <v>3065</v>
      </c>
      <c r="B552" t="s">
        <v>3066</v>
      </c>
      <c r="C552" t="s">
        <v>660</v>
      </c>
      <c r="D552" t="s">
        <v>3067</v>
      </c>
      <c r="E552">
        <v>87227.03</v>
      </c>
      <c r="F552">
        <v>195155.72</v>
      </c>
      <c r="G552" s="229">
        <v>195155.72</v>
      </c>
      <c r="H552" s="45">
        <v>282382.75</v>
      </c>
      <c r="I552">
        <v>51861.16</v>
      </c>
      <c r="J552">
        <v>36825.129999999997</v>
      </c>
      <c r="K552" s="229">
        <v>36825.129999999997</v>
      </c>
      <c r="L552" s="45">
        <v>88686.290000000008</v>
      </c>
      <c r="M552" s="229" t="s">
        <v>3098</v>
      </c>
      <c r="N552" s="229" t="s">
        <v>3098</v>
      </c>
      <c r="O552" s="45">
        <v>113001</v>
      </c>
    </row>
    <row r="553" spans="1:15" x14ac:dyDescent="0.25">
      <c r="A553" t="s">
        <v>3068</v>
      </c>
      <c r="B553" t="s">
        <v>3069</v>
      </c>
      <c r="C553" t="s">
        <v>661</v>
      </c>
      <c r="D553" t="s">
        <v>3070</v>
      </c>
      <c r="E553">
        <v>0</v>
      </c>
      <c r="F553">
        <v>1706332.56</v>
      </c>
      <c r="G553" s="229">
        <v>1706332.56</v>
      </c>
      <c r="H553" s="45">
        <v>1706332.56</v>
      </c>
      <c r="I553">
        <v>282107.65000000002</v>
      </c>
      <c r="J553">
        <v>390483.79</v>
      </c>
      <c r="K553" s="229">
        <v>390483.79</v>
      </c>
      <c r="L553" s="45">
        <v>672591.44</v>
      </c>
      <c r="M553" s="229" t="s">
        <v>3098</v>
      </c>
      <c r="N553" s="229" t="s">
        <v>3098</v>
      </c>
      <c r="O553" s="45">
        <v>109002</v>
      </c>
    </row>
    <row r="554" spans="1:15" x14ac:dyDescent="0.25">
      <c r="A554" t="s">
        <v>3071</v>
      </c>
      <c r="B554" t="s">
        <v>3072</v>
      </c>
      <c r="C554" t="s">
        <v>662</v>
      </c>
      <c r="D554" t="s">
        <v>3073</v>
      </c>
      <c r="E554">
        <v>0</v>
      </c>
      <c r="F554">
        <v>0</v>
      </c>
      <c r="G554" s="229">
        <v>0</v>
      </c>
      <c r="H554" s="45">
        <v>0</v>
      </c>
      <c r="I554">
        <v>548559</v>
      </c>
      <c r="J554">
        <v>0</v>
      </c>
      <c r="K554" s="229">
        <v>0</v>
      </c>
      <c r="L554" s="45">
        <v>548559</v>
      </c>
      <c r="M554" s="229" t="s">
        <v>3098</v>
      </c>
      <c r="N554" s="229" t="s">
        <v>3098</v>
      </c>
      <c r="O554" s="45">
        <v>9079</v>
      </c>
    </row>
    <row r="555" spans="1:15" x14ac:dyDescent="0.25">
      <c r="A555" t="s">
        <v>3074</v>
      </c>
      <c r="B555" t="s">
        <v>3075</v>
      </c>
      <c r="C555" t="s">
        <v>583</v>
      </c>
      <c r="D555" t="s">
        <v>3076</v>
      </c>
      <c r="E555">
        <v>0</v>
      </c>
      <c r="F555">
        <v>0</v>
      </c>
      <c r="G555" s="229">
        <v>0</v>
      </c>
      <c r="H555" s="45">
        <v>0</v>
      </c>
      <c r="I555">
        <v>0</v>
      </c>
      <c r="J555">
        <v>765106</v>
      </c>
      <c r="K555" s="229">
        <v>765106</v>
      </c>
      <c r="L555" s="45">
        <v>765106</v>
      </c>
      <c r="M555" s="229" t="s">
        <v>3098</v>
      </c>
      <c r="N555" s="229" t="s">
        <v>3098</v>
      </c>
      <c r="O555" s="45">
        <v>96119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0F920-721D-4765-9BEC-9E68903A2B57}">
  <dimension ref="A1:L554"/>
  <sheetViews>
    <sheetView workbookViewId="0">
      <selection activeCell="N1" sqref="N1:P1048576"/>
    </sheetView>
  </sheetViews>
  <sheetFormatPr defaultRowHeight="15" x14ac:dyDescent="0.25"/>
  <cols>
    <col min="1" max="1" width="31.7109375" customWidth="1"/>
    <col min="5" max="8" width="11.5703125" bestFit="1" customWidth="1"/>
    <col min="9" max="9" width="9.140625" style="196"/>
    <col min="10" max="10" width="9.140625" style="237"/>
    <col min="11" max="11" width="15" customWidth="1"/>
    <col min="12" max="12" width="17" customWidth="1"/>
  </cols>
  <sheetData>
    <row r="1" spans="1:12" s="45" customFormat="1" x14ac:dyDescent="0.25">
      <c r="A1" s="45" t="s">
        <v>3077</v>
      </c>
      <c r="B1" s="45" t="s">
        <v>663</v>
      </c>
      <c r="C1" s="45" t="s">
        <v>664</v>
      </c>
      <c r="D1" s="45" t="s">
        <v>3078</v>
      </c>
      <c r="E1" s="45" t="s">
        <v>1401</v>
      </c>
      <c r="F1" s="45" t="s">
        <v>3091</v>
      </c>
      <c r="G1" s="45" t="s">
        <v>3092</v>
      </c>
      <c r="H1" s="45" t="s">
        <v>3093</v>
      </c>
      <c r="I1" s="196" t="s">
        <v>3094</v>
      </c>
      <c r="J1" s="237"/>
      <c r="K1" s="45" t="s">
        <v>3096</v>
      </c>
      <c r="L1" s="45" t="s">
        <v>3097</v>
      </c>
    </row>
    <row r="2" spans="1:12" x14ac:dyDescent="0.25">
      <c r="A2" s="45" t="s">
        <v>1418</v>
      </c>
      <c r="B2" s="45" t="s">
        <v>1419</v>
      </c>
      <c r="C2" s="45" t="s">
        <v>110</v>
      </c>
      <c r="D2" s="45" t="s">
        <v>1420</v>
      </c>
      <c r="E2" s="230">
        <v>414559</v>
      </c>
      <c r="F2" s="230">
        <v>304349.05</v>
      </c>
      <c r="G2" s="230">
        <v>110209.95</v>
      </c>
      <c r="H2" s="230">
        <v>414559</v>
      </c>
      <c r="I2" s="196">
        <v>48914</v>
      </c>
      <c r="K2" s="184">
        <v>0</v>
      </c>
      <c r="L2" t="b">
        <v>0</v>
      </c>
    </row>
    <row r="3" spans="1:12" x14ac:dyDescent="0.25">
      <c r="A3" s="45" t="s">
        <v>1421</v>
      </c>
      <c r="B3" s="45" t="s">
        <v>1422</v>
      </c>
      <c r="C3" s="45" t="s">
        <v>111</v>
      </c>
      <c r="D3" s="45" t="s">
        <v>1423</v>
      </c>
      <c r="E3" s="230">
        <v>542810</v>
      </c>
      <c r="F3" s="230">
        <v>542810</v>
      </c>
      <c r="G3" s="230">
        <v>0</v>
      </c>
      <c r="H3" s="230">
        <v>542810</v>
      </c>
      <c r="I3" s="196">
        <v>48927</v>
      </c>
      <c r="K3" s="184">
        <v>0</v>
      </c>
      <c r="L3" s="45" t="b">
        <v>0</v>
      </c>
    </row>
    <row r="4" spans="1:12" x14ac:dyDescent="0.25">
      <c r="A4" s="45" t="s">
        <v>1424</v>
      </c>
      <c r="B4" s="45">
        <v>100654698</v>
      </c>
      <c r="C4" s="45" t="s">
        <v>112</v>
      </c>
      <c r="D4" s="45" t="s">
        <v>1426</v>
      </c>
      <c r="E4" s="230">
        <v>479647</v>
      </c>
      <c r="F4" s="230">
        <v>479588</v>
      </c>
      <c r="G4" s="230">
        <v>0</v>
      </c>
      <c r="H4" s="230">
        <v>479588</v>
      </c>
      <c r="I4" s="196">
        <v>1090</v>
      </c>
      <c r="K4" s="184">
        <v>0</v>
      </c>
      <c r="L4" s="45" t="b">
        <v>0</v>
      </c>
    </row>
    <row r="5" spans="1:12" x14ac:dyDescent="0.25">
      <c r="A5" s="45" t="s">
        <v>1427</v>
      </c>
      <c r="B5" s="45" t="s">
        <v>1428</v>
      </c>
      <c r="C5" s="45" t="s">
        <v>113</v>
      </c>
      <c r="D5" s="45" t="s">
        <v>1429</v>
      </c>
      <c r="E5" s="230">
        <v>382374</v>
      </c>
      <c r="F5" s="230">
        <v>382327</v>
      </c>
      <c r="G5" s="230">
        <v>0</v>
      </c>
      <c r="H5" s="230">
        <v>382327</v>
      </c>
      <c r="I5" s="196">
        <v>1092</v>
      </c>
      <c r="K5" s="184">
        <v>0</v>
      </c>
      <c r="L5" s="45" t="b">
        <v>0</v>
      </c>
    </row>
    <row r="6" spans="1:12" x14ac:dyDescent="0.25">
      <c r="A6" s="45" t="s">
        <v>1430</v>
      </c>
      <c r="B6" s="45" t="s">
        <v>1431</v>
      </c>
      <c r="C6" s="45" t="s">
        <v>114</v>
      </c>
      <c r="D6" s="45" t="s">
        <v>1432</v>
      </c>
      <c r="E6" s="230">
        <v>504507</v>
      </c>
      <c r="F6" s="230">
        <v>504445</v>
      </c>
      <c r="G6" s="230">
        <v>62</v>
      </c>
      <c r="H6" s="230">
        <v>504507</v>
      </c>
      <c r="I6" s="196">
        <v>7123</v>
      </c>
      <c r="K6" s="184">
        <v>0</v>
      </c>
      <c r="L6" s="45" t="b">
        <v>0</v>
      </c>
    </row>
    <row r="7" spans="1:12" x14ac:dyDescent="0.25">
      <c r="A7" s="45" t="s">
        <v>1433</v>
      </c>
      <c r="B7" s="45" t="s">
        <v>1434</v>
      </c>
      <c r="C7" s="45" t="s">
        <v>115</v>
      </c>
      <c r="D7" s="45" t="s">
        <v>1435</v>
      </c>
      <c r="E7" s="230">
        <v>300515</v>
      </c>
      <c r="F7" s="230">
        <v>300478</v>
      </c>
      <c r="G7" s="230">
        <v>37</v>
      </c>
      <c r="H7" s="230">
        <v>300515</v>
      </c>
      <c r="I7" s="196">
        <v>103129</v>
      </c>
      <c r="K7" s="184">
        <v>0</v>
      </c>
      <c r="L7" s="45" t="b">
        <v>0</v>
      </c>
    </row>
    <row r="8" spans="1:12" x14ac:dyDescent="0.25">
      <c r="A8" s="45" t="s">
        <v>1436</v>
      </c>
      <c r="B8" s="45" t="s">
        <v>1437</v>
      </c>
      <c r="C8" s="45" t="s">
        <v>116</v>
      </c>
      <c r="D8" s="45" t="s">
        <v>1438</v>
      </c>
      <c r="E8" s="230">
        <v>1025776</v>
      </c>
      <c r="F8" s="230">
        <v>1025650</v>
      </c>
      <c r="G8" s="230">
        <v>0</v>
      </c>
      <c r="H8" s="230">
        <v>1025650</v>
      </c>
      <c r="I8" s="196">
        <v>96098</v>
      </c>
      <c r="K8" s="184">
        <v>0</v>
      </c>
      <c r="L8" s="45" t="b">
        <v>0</v>
      </c>
    </row>
    <row r="9" spans="1:12" x14ac:dyDescent="0.25">
      <c r="A9" s="45" t="s">
        <v>1439</v>
      </c>
      <c r="B9" s="45" t="s">
        <v>1440</v>
      </c>
      <c r="C9" s="45" t="s">
        <v>117</v>
      </c>
      <c r="D9" s="45" t="s">
        <v>1441</v>
      </c>
      <c r="E9" s="230">
        <v>419123</v>
      </c>
      <c r="F9" s="230">
        <v>419072</v>
      </c>
      <c r="G9" s="230">
        <v>51</v>
      </c>
      <c r="H9" s="230">
        <v>419123</v>
      </c>
      <c r="I9" s="196">
        <v>38046</v>
      </c>
      <c r="K9" s="184">
        <v>0</v>
      </c>
      <c r="L9" s="45" t="b">
        <v>0</v>
      </c>
    </row>
    <row r="10" spans="1:12" x14ac:dyDescent="0.25">
      <c r="A10" s="45" t="s">
        <v>1442</v>
      </c>
      <c r="B10" s="45" t="s">
        <v>1443</v>
      </c>
      <c r="C10" s="45" t="s">
        <v>118</v>
      </c>
      <c r="D10" s="45" t="s">
        <v>1444</v>
      </c>
      <c r="E10" s="230">
        <v>980915</v>
      </c>
      <c r="F10" s="230">
        <v>881643.48</v>
      </c>
      <c r="G10" s="230">
        <v>99271.52</v>
      </c>
      <c r="H10" s="230">
        <v>980915</v>
      </c>
      <c r="I10" s="196">
        <v>48909</v>
      </c>
      <c r="K10" s="184">
        <v>0</v>
      </c>
      <c r="L10" s="45" t="b">
        <v>0</v>
      </c>
    </row>
    <row r="11" spans="1:12" x14ac:dyDescent="0.25">
      <c r="A11" s="45" t="s">
        <v>1445</v>
      </c>
      <c r="B11" s="45" t="s">
        <v>1446</v>
      </c>
      <c r="C11" s="45" t="s">
        <v>119</v>
      </c>
      <c r="D11" s="45" t="s">
        <v>1447</v>
      </c>
      <c r="E11" s="230">
        <v>225483</v>
      </c>
      <c r="F11" s="230">
        <v>58851.27</v>
      </c>
      <c r="G11" s="230">
        <v>124950.75</v>
      </c>
      <c r="H11" s="230">
        <v>183802.02</v>
      </c>
      <c r="I11" s="196">
        <v>79078</v>
      </c>
      <c r="K11" s="184">
        <v>4056</v>
      </c>
      <c r="L11" s="45" t="b">
        <v>0</v>
      </c>
    </row>
    <row r="12" spans="1:12" x14ac:dyDescent="0.25">
      <c r="A12" s="45" t="s">
        <v>1448</v>
      </c>
      <c r="B12" s="45" t="s">
        <v>1449</v>
      </c>
      <c r="C12" s="45" t="s">
        <v>120</v>
      </c>
      <c r="D12" s="45" t="s">
        <v>1450</v>
      </c>
      <c r="E12" s="230">
        <v>1734793</v>
      </c>
      <c r="F12" s="230">
        <v>1734581</v>
      </c>
      <c r="G12" s="230">
        <v>0</v>
      </c>
      <c r="H12" s="230">
        <v>1734581</v>
      </c>
      <c r="I12" s="196">
        <v>75087</v>
      </c>
      <c r="K12" s="184">
        <v>0</v>
      </c>
      <c r="L12" s="45" t="b">
        <v>0</v>
      </c>
    </row>
    <row r="13" spans="1:12" x14ac:dyDescent="0.25">
      <c r="A13" s="45" t="s">
        <v>1451</v>
      </c>
      <c r="B13" s="45" t="s">
        <v>1452</v>
      </c>
      <c r="C13" s="45" t="s">
        <v>121</v>
      </c>
      <c r="D13" s="45" t="s">
        <v>1453</v>
      </c>
      <c r="E13" s="230">
        <v>351665</v>
      </c>
      <c r="F13" s="230">
        <v>163479.32</v>
      </c>
      <c r="G13" s="230">
        <v>188185.68</v>
      </c>
      <c r="H13" s="230">
        <v>351665</v>
      </c>
      <c r="I13" s="196">
        <v>93120</v>
      </c>
      <c r="K13" s="184">
        <v>0</v>
      </c>
      <c r="L13" s="45" t="b">
        <v>0</v>
      </c>
    </row>
    <row r="14" spans="1:12" x14ac:dyDescent="0.25">
      <c r="A14" s="45" t="s">
        <v>1454</v>
      </c>
      <c r="B14" s="45" t="s">
        <v>1455</v>
      </c>
      <c r="C14" s="45" t="s">
        <v>122</v>
      </c>
      <c r="D14" s="45" t="s">
        <v>1456</v>
      </c>
      <c r="E14" s="230">
        <v>1480798</v>
      </c>
      <c r="F14" s="230">
        <v>1480798</v>
      </c>
      <c r="G14" s="230">
        <v>0</v>
      </c>
      <c r="H14" s="230">
        <v>1480798</v>
      </c>
      <c r="I14" s="196">
        <v>47062</v>
      </c>
      <c r="K14" s="184">
        <v>0</v>
      </c>
      <c r="L14" s="45" t="b">
        <v>0</v>
      </c>
    </row>
    <row r="15" spans="1:12" x14ac:dyDescent="0.25">
      <c r="A15" s="45" t="s">
        <v>1457</v>
      </c>
      <c r="B15" s="45" t="s">
        <v>1458</v>
      </c>
      <c r="C15" s="45" t="s">
        <v>123</v>
      </c>
      <c r="D15" s="45" t="s">
        <v>1459</v>
      </c>
      <c r="E15" s="230">
        <v>251995</v>
      </c>
      <c r="F15" s="230">
        <v>251995</v>
      </c>
      <c r="G15" s="230">
        <v>0</v>
      </c>
      <c r="H15" s="230">
        <v>251995</v>
      </c>
      <c r="I15" s="196">
        <v>19139</v>
      </c>
      <c r="K15" s="184">
        <v>0</v>
      </c>
      <c r="L15" s="45" t="b">
        <v>0</v>
      </c>
    </row>
    <row r="16" spans="1:12" x14ac:dyDescent="0.25">
      <c r="A16" s="45" t="s">
        <v>1460</v>
      </c>
      <c r="B16" s="45" t="s">
        <v>1461</v>
      </c>
      <c r="C16" s="45" t="s">
        <v>124</v>
      </c>
      <c r="D16" s="45" t="s">
        <v>1462</v>
      </c>
      <c r="E16" s="230">
        <v>525019</v>
      </c>
      <c r="F16" s="230">
        <v>525019</v>
      </c>
      <c r="G16" s="230">
        <v>0</v>
      </c>
      <c r="H16" s="230">
        <v>525019</v>
      </c>
      <c r="I16" s="196">
        <v>39135</v>
      </c>
      <c r="K16" s="184">
        <v>0</v>
      </c>
      <c r="L16" s="45" t="b">
        <v>0</v>
      </c>
    </row>
    <row r="17" spans="1:12" x14ac:dyDescent="0.25">
      <c r="A17" s="45" t="s">
        <v>1463</v>
      </c>
      <c r="B17" s="45" t="s">
        <v>1464</v>
      </c>
      <c r="C17" s="45" t="s">
        <v>125</v>
      </c>
      <c r="D17" s="45" t="s">
        <v>1465</v>
      </c>
      <c r="E17" s="230">
        <v>145823</v>
      </c>
      <c r="F17" s="230">
        <v>145805</v>
      </c>
      <c r="G17" s="230">
        <v>18</v>
      </c>
      <c r="H17" s="230">
        <v>145823</v>
      </c>
      <c r="I17" s="196">
        <v>61150</v>
      </c>
      <c r="K17" s="184">
        <v>0</v>
      </c>
      <c r="L17" s="45" t="b">
        <v>0</v>
      </c>
    </row>
    <row r="18" spans="1:12" x14ac:dyDescent="0.25">
      <c r="A18" s="45" t="s">
        <v>1466</v>
      </c>
      <c r="B18" s="45" t="s">
        <v>126</v>
      </c>
      <c r="C18" s="45" t="s">
        <v>127</v>
      </c>
      <c r="D18" s="45" t="s">
        <v>1467</v>
      </c>
      <c r="E18" s="230">
        <v>0</v>
      </c>
      <c r="F18" s="230">
        <v>0</v>
      </c>
      <c r="G18" s="230">
        <v>0</v>
      </c>
      <c r="H18" s="230">
        <v>0</v>
      </c>
      <c r="I18" s="196">
        <v>115933</v>
      </c>
      <c r="K18" s="184">
        <v>0</v>
      </c>
      <c r="L18" s="45" t="s">
        <v>3098</v>
      </c>
    </row>
    <row r="19" spans="1:12" x14ac:dyDescent="0.25">
      <c r="A19" s="45" t="s">
        <v>1468</v>
      </c>
      <c r="B19" s="45" t="s">
        <v>1469</v>
      </c>
      <c r="C19" s="45" t="s">
        <v>128</v>
      </c>
      <c r="D19" s="45" t="s">
        <v>1470</v>
      </c>
      <c r="E19" s="230">
        <v>1954186</v>
      </c>
      <c r="F19" s="230">
        <v>1953946</v>
      </c>
      <c r="G19" s="230">
        <v>240</v>
      </c>
      <c r="H19" s="230">
        <v>1954186</v>
      </c>
      <c r="I19" s="196">
        <v>55110</v>
      </c>
      <c r="K19" s="184">
        <v>0</v>
      </c>
      <c r="L19" s="45" t="b">
        <v>0</v>
      </c>
    </row>
    <row r="20" spans="1:12" x14ac:dyDescent="0.25">
      <c r="A20" s="45" t="s">
        <v>1471</v>
      </c>
      <c r="B20" s="45" t="s">
        <v>1472</v>
      </c>
      <c r="C20" s="45" t="s">
        <v>129</v>
      </c>
      <c r="D20" s="45" t="s">
        <v>1473</v>
      </c>
      <c r="E20" s="230">
        <v>1792515</v>
      </c>
      <c r="F20" s="230">
        <v>1792515</v>
      </c>
      <c r="G20" s="230">
        <v>0</v>
      </c>
      <c r="H20" s="230">
        <v>1792515</v>
      </c>
      <c r="I20" s="196">
        <v>34124</v>
      </c>
      <c r="K20" s="184">
        <v>0</v>
      </c>
      <c r="L20" s="45" t="b">
        <v>0</v>
      </c>
    </row>
    <row r="21" spans="1:12" x14ac:dyDescent="0.25">
      <c r="A21" s="45" t="s">
        <v>1474</v>
      </c>
      <c r="B21" s="45" t="s">
        <v>1475</v>
      </c>
      <c r="C21" s="45" t="s">
        <v>130</v>
      </c>
      <c r="D21" s="45" t="s">
        <v>1476</v>
      </c>
      <c r="E21" s="230">
        <v>41683</v>
      </c>
      <c r="F21" s="230">
        <v>41683</v>
      </c>
      <c r="G21" s="230">
        <v>0</v>
      </c>
      <c r="H21" s="230">
        <v>41683</v>
      </c>
      <c r="I21" s="196">
        <v>2090</v>
      </c>
      <c r="K21" s="184">
        <v>0</v>
      </c>
      <c r="L21" s="45" t="b">
        <v>0</v>
      </c>
    </row>
    <row r="22" spans="1:12" x14ac:dyDescent="0.25">
      <c r="A22" s="45" t="s">
        <v>1477</v>
      </c>
      <c r="B22" s="45" t="s">
        <v>1478</v>
      </c>
      <c r="C22" s="45" t="s">
        <v>131</v>
      </c>
      <c r="D22" s="45" t="s">
        <v>1479</v>
      </c>
      <c r="E22" s="230">
        <v>194807</v>
      </c>
      <c r="F22" s="230">
        <v>194807</v>
      </c>
      <c r="G22" s="230">
        <v>0</v>
      </c>
      <c r="H22" s="230">
        <v>194807</v>
      </c>
      <c r="I22" s="196">
        <v>49135</v>
      </c>
      <c r="K22" s="184">
        <v>0</v>
      </c>
      <c r="L22" s="45" t="b">
        <v>0</v>
      </c>
    </row>
    <row r="23" spans="1:12" x14ac:dyDescent="0.25">
      <c r="A23" s="45" t="s">
        <v>1480</v>
      </c>
      <c r="B23" s="45" t="s">
        <v>1481</v>
      </c>
      <c r="C23" s="45" t="s">
        <v>132</v>
      </c>
      <c r="D23" s="45" t="s">
        <v>1482</v>
      </c>
      <c r="E23" s="230">
        <v>304440</v>
      </c>
      <c r="F23" s="230">
        <v>304440</v>
      </c>
      <c r="G23" s="230">
        <v>0</v>
      </c>
      <c r="H23" s="230">
        <v>304440</v>
      </c>
      <c r="I23" s="196">
        <v>77101</v>
      </c>
      <c r="K23" s="184">
        <v>0</v>
      </c>
      <c r="L23" s="45" t="b">
        <v>0</v>
      </c>
    </row>
    <row r="24" spans="1:12" x14ac:dyDescent="0.25">
      <c r="A24" s="45" t="s">
        <v>1483</v>
      </c>
      <c r="B24" s="45" t="s">
        <v>1484</v>
      </c>
      <c r="C24" s="45" t="s">
        <v>133</v>
      </c>
      <c r="D24" s="45" t="s">
        <v>1485</v>
      </c>
      <c r="E24" s="230">
        <v>101376</v>
      </c>
      <c r="F24" s="230">
        <v>101363</v>
      </c>
      <c r="G24" s="230">
        <v>0</v>
      </c>
      <c r="H24" s="230">
        <v>101363</v>
      </c>
      <c r="I24" s="196">
        <v>7122</v>
      </c>
      <c r="K24" s="184">
        <v>0</v>
      </c>
      <c r="L24" s="45" t="b">
        <v>0</v>
      </c>
    </row>
    <row r="25" spans="1:12" x14ac:dyDescent="0.25">
      <c r="A25" s="45" t="s">
        <v>1486</v>
      </c>
      <c r="B25" s="45" t="s">
        <v>1487</v>
      </c>
      <c r="C25" s="45" t="s">
        <v>134</v>
      </c>
      <c r="D25" s="45" t="s">
        <v>1488</v>
      </c>
      <c r="E25" s="230">
        <v>1302325</v>
      </c>
      <c r="F25" s="230">
        <v>646220.86</v>
      </c>
      <c r="G25" s="230">
        <v>615351.99</v>
      </c>
      <c r="H25" s="230">
        <v>1261572.8500000001</v>
      </c>
      <c r="I25" s="196">
        <v>96099</v>
      </c>
      <c r="K25" s="184">
        <v>0</v>
      </c>
      <c r="L25" s="45" t="b">
        <v>0</v>
      </c>
    </row>
    <row r="26" spans="1:12" x14ac:dyDescent="0.25">
      <c r="A26" s="45" t="s">
        <v>1489</v>
      </c>
      <c r="B26" s="45" t="s">
        <v>1490</v>
      </c>
      <c r="C26" s="45" t="s">
        <v>135</v>
      </c>
      <c r="D26" s="45" t="s">
        <v>1491</v>
      </c>
      <c r="E26" s="230">
        <v>392944</v>
      </c>
      <c r="F26" s="230">
        <v>391889.57</v>
      </c>
      <c r="G26" s="230">
        <v>1054.43</v>
      </c>
      <c r="H26" s="230">
        <v>392944</v>
      </c>
      <c r="I26" s="196">
        <v>103128</v>
      </c>
      <c r="K26" s="184">
        <v>0</v>
      </c>
      <c r="L26" s="45" t="b">
        <v>0</v>
      </c>
    </row>
    <row r="27" spans="1:12" x14ac:dyDescent="0.25">
      <c r="A27" s="45" t="s">
        <v>1492</v>
      </c>
      <c r="B27" s="45" t="s">
        <v>1493</v>
      </c>
      <c r="C27" s="45" t="s">
        <v>136</v>
      </c>
      <c r="D27" s="45" t="s">
        <v>1494</v>
      </c>
      <c r="E27" s="230">
        <v>159693</v>
      </c>
      <c r="F27" s="230">
        <v>159673</v>
      </c>
      <c r="G27" s="230">
        <v>20</v>
      </c>
      <c r="H27" s="230">
        <v>159693</v>
      </c>
      <c r="I27" s="196">
        <v>47064</v>
      </c>
      <c r="K27" s="184">
        <v>0</v>
      </c>
      <c r="L27" s="45" t="b">
        <v>0</v>
      </c>
    </row>
    <row r="28" spans="1:12" x14ac:dyDescent="0.25">
      <c r="A28" s="45" t="s">
        <v>1495</v>
      </c>
      <c r="B28" s="45" t="s">
        <v>1496</v>
      </c>
      <c r="C28" s="45" t="s">
        <v>137</v>
      </c>
      <c r="D28" s="45" t="s">
        <v>1497</v>
      </c>
      <c r="E28" s="230">
        <v>2422384</v>
      </c>
      <c r="F28" s="230">
        <v>2370024.61</v>
      </c>
      <c r="G28" s="230">
        <v>52359.39</v>
      </c>
      <c r="H28" s="230">
        <v>2422384</v>
      </c>
      <c r="I28" s="196">
        <v>19152</v>
      </c>
      <c r="K28" s="184">
        <v>0</v>
      </c>
      <c r="L28" s="45" t="b">
        <v>0</v>
      </c>
    </row>
    <row r="29" spans="1:12" x14ac:dyDescent="0.25">
      <c r="A29" s="45" t="s">
        <v>1498</v>
      </c>
      <c r="B29" s="45" t="s">
        <v>1499</v>
      </c>
      <c r="C29" s="45" t="s">
        <v>138</v>
      </c>
      <c r="D29" s="45" t="s">
        <v>1500</v>
      </c>
      <c r="E29" s="230">
        <v>787850</v>
      </c>
      <c r="F29" s="230">
        <v>787850</v>
      </c>
      <c r="G29" s="230">
        <v>0</v>
      </c>
      <c r="H29" s="230">
        <v>787850</v>
      </c>
      <c r="I29" s="196">
        <v>103135</v>
      </c>
      <c r="K29" s="184">
        <v>0</v>
      </c>
      <c r="L29" s="45" t="b">
        <v>0</v>
      </c>
    </row>
    <row r="30" spans="1:12" x14ac:dyDescent="0.25">
      <c r="A30" s="45" t="s">
        <v>1501</v>
      </c>
      <c r="B30" s="45" t="s">
        <v>1502</v>
      </c>
      <c r="C30" s="45" t="s">
        <v>139</v>
      </c>
      <c r="D30" s="45" t="s">
        <v>1503</v>
      </c>
      <c r="E30" s="230">
        <v>189336</v>
      </c>
      <c r="F30" s="230">
        <v>98026.75</v>
      </c>
      <c r="G30" s="230">
        <v>91309.25</v>
      </c>
      <c r="H30" s="230">
        <v>189336</v>
      </c>
      <c r="I30" s="196">
        <v>61151</v>
      </c>
      <c r="K30" s="184">
        <v>0</v>
      </c>
      <c r="L30" s="45" t="b">
        <v>0</v>
      </c>
    </row>
    <row r="31" spans="1:12" x14ac:dyDescent="0.25">
      <c r="A31" s="45" t="s">
        <v>1504</v>
      </c>
      <c r="B31" s="45" t="s">
        <v>1505</v>
      </c>
      <c r="C31" s="45" t="s">
        <v>140</v>
      </c>
      <c r="D31" s="45" t="s">
        <v>1506</v>
      </c>
      <c r="E31" s="230">
        <v>215642</v>
      </c>
      <c r="F31" s="230">
        <v>215616</v>
      </c>
      <c r="G31" s="230">
        <v>0</v>
      </c>
      <c r="H31" s="230">
        <v>215616</v>
      </c>
      <c r="I31" s="196">
        <v>22091</v>
      </c>
      <c r="K31" s="184">
        <v>0</v>
      </c>
      <c r="L31" s="45" t="b">
        <v>0</v>
      </c>
    </row>
    <row r="32" spans="1:12" x14ac:dyDescent="0.25">
      <c r="A32" s="45" t="s">
        <v>1507</v>
      </c>
      <c r="B32" s="45" t="s">
        <v>1508</v>
      </c>
      <c r="C32" s="45" t="s">
        <v>141</v>
      </c>
      <c r="D32" s="45" t="s">
        <v>1509</v>
      </c>
      <c r="E32" s="230">
        <v>797552</v>
      </c>
      <c r="F32" s="230">
        <v>797552</v>
      </c>
      <c r="G32" s="230">
        <v>0</v>
      </c>
      <c r="H32" s="230">
        <v>797552</v>
      </c>
      <c r="I32" s="196">
        <v>94076</v>
      </c>
      <c r="K32" s="184">
        <v>0</v>
      </c>
      <c r="L32" s="45" t="b">
        <v>0</v>
      </c>
    </row>
    <row r="33" spans="1:12" x14ac:dyDescent="0.25">
      <c r="A33" s="45" t="s">
        <v>1510</v>
      </c>
      <c r="B33" s="45" t="s">
        <v>1511</v>
      </c>
      <c r="C33" s="45" t="s">
        <v>142</v>
      </c>
      <c r="D33" s="45" t="s">
        <v>1512</v>
      </c>
      <c r="E33" s="230">
        <v>133006</v>
      </c>
      <c r="F33" s="230">
        <v>101588.56</v>
      </c>
      <c r="G33" s="230">
        <v>0</v>
      </c>
      <c r="H33" s="230">
        <v>101588.56</v>
      </c>
      <c r="I33" s="196">
        <v>27055</v>
      </c>
      <c r="K33" s="184">
        <v>0</v>
      </c>
      <c r="L33" s="45" t="b">
        <v>0</v>
      </c>
    </row>
    <row r="34" spans="1:12" x14ac:dyDescent="0.25">
      <c r="A34" s="45" t="s">
        <v>1513</v>
      </c>
      <c r="B34" s="45" t="s">
        <v>1514</v>
      </c>
      <c r="C34" s="45" t="s">
        <v>143</v>
      </c>
      <c r="D34" s="45" t="s">
        <v>1515</v>
      </c>
      <c r="E34" s="230">
        <v>97000</v>
      </c>
      <c r="F34" s="230">
        <v>97000</v>
      </c>
      <c r="G34" s="230">
        <v>0</v>
      </c>
      <c r="H34" s="230">
        <v>97000</v>
      </c>
      <c r="I34" s="196">
        <v>26002</v>
      </c>
      <c r="K34" s="184">
        <v>0</v>
      </c>
      <c r="L34" s="45" t="b">
        <v>0</v>
      </c>
    </row>
    <row r="35" spans="1:12" x14ac:dyDescent="0.25">
      <c r="A35" s="45" t="s">
        <v>1516</v>
      </c>
      <c r="B35" s="45" t="s">
        <v>1517</v>
      </c>
      <c r="C35" s="45" t="s">
        <v>144</v>
      </c>
      <c r="D35" s="45" t="s">
        <v>1518</v>
      </c>
      <c r="E35" s="230">
        <v>566978</v>
      </c>
      <c r="F35" s="230">
        <v>563908</v>
      </c>
      <c r="G35" s="230">
        <v>0</v>
      </c>
      <c r="H35" s="230">
        <v>563908</v>
      </c>
      <c r="I35" s="196">
        <v>103131</v>
      </c>
      <c r="K35" s="184">
        <v>0</v>
      </c>
      <c r="L35" s="45" t="b">
        <v>0</v>
      </c>
    </row>
    <row r="36" spans="1:12" x14ac:dyDescent="0.25">
      <c r="A36" s="45" t="s">
        <v>1519</v>
      </c>
      <c r="B36" s="45" t="s">
        <v>1520</v>
      </c>
      <c r="C36" s="45" t="s">
        <v>145</v>
      </c>
      <c r="D36" s="45" t="s">
        <v>1521</v>
      </c>
      <c r="E36" s="230">
        <v>489322</v>
      </c>
      <c r="F36" s="230">
        <v>489322</v>
      </c>
      <c r="G36" s="230">
        <v>0</v>
      </c>
      <c r="H36" s="230">
        <v>489322</v>
      </c>
      <c r="I36" s="196">
        <v>104045</v>
      </c>
      <c r="K36" s="184">
        <v>0</v>
      </c>
      <c r="L36" s="45" t="b">
        <v>0</v>
      </c>
    </row>
    <row r="37" spans="1:12" x14ac:dyDescent="0.25">
      <c r="A37" s="45" t="s">
        <v>1522</v>
      </c>
      <c r="B37" s="45" t="s">
        <v>1523</v>
      </c>
      <c r="C37" s="45" t="s">
        <v>146</v>
      </c>
      <c r="D37" s="45" t="s">
        <v>1524</v>
      </c>
      <c r="E37" s="230">
        <v>5169743</v>
      </c>
      <c r="F37" s="230">
        <v>5169109</v>
      </c>
      <c r="G37" s="230">
        <v>0</v>
      </c>
      <c r="H37" s="230">
        <v>5169109</v>
      </c>
      <c r="I37" s="196">
        <v>48068</v>
      </c>
      <c r="K37" s="184">
        <v>0</v>
      </c>
      <c r="L37" s="45" t="b">
        <v>0</v>
      </c>
    </row>
    <row r="38" spans="1:12" x14ac:dyDescent="0.25">
      <c r="A38" s="45" t="s">
        <v>1525</v>
      </c>
      <c r="B38" s="45" t="s">
        <v>1526</v>
      </c>
      <c r="C38" s="45" t="s">
        <v>147</v>
      </c>
      <c r="D38" s="45" t="s">
        <v>1527</v>
      </c>
      <c r="E38" s="230">
        <v>2031616</v>
      </c>
      <c r="F38" s="230">
        <v>2031616</v>
      </c>
      <c r="G38" s="230">
        <v>0</v>
      </c>
      <c r="H38" s="230">
        <v>2031616</v>
      </c>
      <c r="I38" s="196">
        <v>84001</v>
      </c>
      <c r="K38" s="184">
        <v>0</v>
      </c>
      <c r="L38" s="45" t="b">
        <v>0</v>
      </c>
    </row>
    <row r="39" spans="1:12" x14ac:dyDescent="0.25">
      <c r="A39" s="45" t="s">
        <v>1528</v>
      </c>
      <c r="B39" s="45" t="s">
        <v>1529</v>
      </c>
      <c r="C39" s="45" t="s">
        <v>148</v>
      </c>
      <c r="D39" s="45" t="s">
        <v>1530</v>
      </c>
      <c r="E39" s="230">
        <v>5563</v>
      </c>
      <c r="F39" s="230">
        <v>0</v>
      </c>
      <c r="G39" s="230">
        <v>5563</v>
      </c>
      <c r="H39" s="230">
        <v>5563</v>
      </c>
      <c r="I39" s="196">
        <v>82105</v>
      </c>
      <c r="K39" s="184">
        <v>0</v>
      </c>
      <c r="L39" s="45" t="b">
        <v>0</v>
      </c>
    </row>
    <row r="40" spans="1:12" x14ac:dyDescent="0.25">
      <c r="A40" s="45" t="s">
        <v>1531</v>
      </c>
      <c r="B40" s="45" t="s">
        <v>1532</v>
      </c>
      <c r="C40" s="45" t="s">
        <v>149</v>
      </c>
      <c r="D40" s="45" t="s">
        <v>1533</v>
      </c>
      <c r="E40" s="230">
        <v>1054027</v>
      </c>
      <c r="F40" s="230">
        <v>1054027</v>
      </c>
      <c r="G40" s="230">
        <v>0</v>
      </c>
      <c r="H40" s="230">
        <v>1054027</v>
      </c>
      <c r="I40" s="196">
        <v>27061</v>
      </c>
      <c r="K40" s="184">
        <v>0</v>
      </c>
      <c r="L40" s="45" t="b">
        <v>0</v>
      </c>
    </row>
    <row r="41" spans="1:12" x14ac:dyDescent="0.25">
      <c r="A41" s="45" t="s">
        <v>1534</v>
      </c>
      <c r="B41" s="45" t="s">
        <v>1535</v>
      </c>
      <c r="C41" s="45" t="s">
        <v>150</v>
      </c>
      <c r="D41" s="45" t="s">
        <v>1536</v>
      </c>
      <c r="E41" s="230">
        <v>97131</v>
      </c>
      <c r="F41" s="230">
        <v>97131</v>
      </c>
      <c r="G41" s="230">
        <v>0</v>
      </c>
      <c r="H41" s="230">
        <v>97131</v>
      </c>
      <c r="I41" s="196">
        <v>17124</v>
      </c>
      <c r="K41" s="184">
        <v>0</v>
      </c>
      <c r="L41" s="45" t="b">
        <v>0</v>
      </c>
    </row>
    <row r="42" spans="1:12" x14ac:dyDescent="0.25">
      <c r="A42" s="45" t="s">
        <v>1537</v>
      </c>
      <c r="B42" s="45" t="s">
        <v>1538</v>
      </c>
      <c r="C42" s="45" t="s">
        <v>151</v>
      </c>
      <c r="D42" s="45" t="s">
        <v>1539</v>
      </c>
      <c r="E42" s="230">
        <v>1360740</v>
      </c>
      <c r="F42" s="230">
        <v>1286444.46</v>
      </c>
      <c r="G42" s="230">
        <v>74295.539999999994</v>
      </c>
      <c r="H42" s="230">
        <v>1360740</v>
      </c>
      <c r="I42" s="196">
        <v>82100</v>
      </c>
      <c r="K42" s="184">
        <v>0</v>
      </c>
      <c r="L42" s="45" t="b">
        <v>0</v>
      </c>
    </row>
    <row r="43" spans="1:12" x14ac:dyDescent="0.25">
      <c r="A43" s="45" t="s">
        <v>1540</v>
      </c>
      <c r="B43" s="45" t="s">
        <v>1541</v>
      </c>
      <c r="C43" s="45" t="s">
        <v>152</v>
      </c>
      <c r="D43" s="45" t="s">
        <v>1542</v>
      </c>
      <c r="E43" s="230">
        <v>173108</v>
      </c>
      <c r="F43" s="230">
        <v>173087</v>
      </c>
      <c r="G43" s="230">
        <v>0</v>
      </c>
      <c r="H43" s="230">
        <v>173087</v>
      </c>
      <c r="I43" s="196">
        <v>106001</v>
      </c>
      <c r="K43" s="184">
        <v>0</v>
      </c>
      <c r="L43" s="45" t="b">
        <v>0</v>
      </c>
    </row>
    <row r="44" spans="1:12" x14ac:dyDescent="0.25">
      <c r="A44" s="45" t="s">
        <v>1543</v>
      </c>
      <c r="B44" s="45" t="s">
        <v>1544</v>
      </c>
      <c r="C44" s="45" t="s">
        <v>153</v>
      </c>
      <c r="D44" s="45" t="s">
        <v>1545</v>
      </c>
      <c r="E44" s="230">
        <v>3836665</v>
      </c>
      <c r="F44" s="230">
        <v>2404858</v>
      </c>
      <c r="G44" s="230">
        <v>1431807</v>
      </c>
      <c r="H44" s="230">
        <v>3836665</v>
      </c>
      <c r="I44" s="196">
        <v>106004</v>
      </c>
      <c r="K44" s="184">
        <v>0</v>
      </c>
      <c r="L44" s="45" t="b">
        <v>0</v>
      </c>
    </row>
    <row r="45" spans="1:12" x14ac:dyDescent="0.25">
      <c r="A45" s="45" t="s">
        <v>1546</v>
      </c>
      <c r="B45" s="45" t="s">
        <v>1547</v>
      </c>
      <c r="C45" s="45" t="s">
        <v>154</v>
      </c>
      <c r="D45" s="45" t="s">
        <v>1548</v>
      </c>
      <c r="E45" s="230">
        <v>315847</v>
      </c>
      <c r="F45" s="230">
        <v>315847</v>
      </c>
      <c r="G45" s="230">
        <v>0</v>
      </c>
      <c r="H45" s="230">
        <v>315847</v>
      </c>
      <c r="I45" s="196">
        <v>13061</v>
      </c>
      <c r="K45" s="184">
        <v>0</v>
      </c>
      <c r="L45" s="45" t="b">
        <v>0</v>
      </c>
    </row>
    <row r="46" spans="1:12" x14ac:dyDescent="0.25">
      <c r="A46" s="45" t="s">
        <v>1549</v>
      </c>
      <c r="B46" s="45" t="s">
        <v>1550</v>
      </c>
      <c r="C46" s="45" t="s">
        <v>155</v>
      </c>
      <c r="D46" s="45" t="s">
        <v>1551</v>
      </c>
      <c r="E46" s="230">
        <v>107056</v>
      </c>
      <c r="F46" s="230">
        <v>103757.68</v>
      </c>
      <c r="G46" s="230">
        <v>0</v>
      </c>
      <c r="H46" s="230">
        <v>103757.68</v>
      </c>
      <c r="I46" s="196">
        <v>13054</v>
      </c>
      <c r="K46" s="184">
        <v>0</v>
      </c>
      <c r="L46" s="45" t="b">
        <v>0</v>
      </c>
    </row>
    <row r="47" spans="1:12" x14ac:dyDescent="0.25">
      <c r="A47" s="45" t="s">
        <v>1552</v>
      </c>
      <c r="B47" s="45" t="s">
        <v>1553</v>
      </c>
      <c r="C47" s="45" t="s">
        <v>156</v>
      </c>
      <c r="D47" s="45" t="s">
        <v>1554</v>
      </c>
      <c r="E47" s="230">
        <v>255617</v>
      </c>
      <c r="F47" s="230">
        <v>255585</v>
      </c>
      <c r="G47" s="230">
        <v>0</v>
      </c>
      <c r="H47" s="230">
        <v>255585</v>
      </c>
      <c r="I47" s="196">
        <v>96101</v>
      </c>
      <c r="K47" s="184">
        <v>0</v>
      </c>
      <c r="L47" s="45" t="b">
        <v>0</v>
      </c>
    </row>
    <row r="48" spans="1:12" x14ac:dyDescent="0.25">
      <c r="A48" s="45" t="s">
        <v>1555</v>
      </c>
      <c r="B48" s="45" t="s">
        <v>1556</v>
      </c>
      <c r="C48" s="45" t="s">
        <v>157</v>
      </c>
      <c r="D48" s="45" t="s">
        <v>1557</v>
      </c>
      <c r="E48" s="230">
        <v>243664</v>
      </c>
      <c r="F48" s="230">
        <v>243664</v>
      </c>
      <c r="G48" s="230">
        <v>0</v>
      </c>
      <c r="H48" s="230">
        <v>243664</v>
      </c>
      <c r="I48" s="196">
        <v>108143</v>
      </c>
      <c r="K48" s="184">
        <v>0</v>
      </c>
      <c r="L48" s="45" t="b">
        <v>0</v>
      </c>
    </row>
    <row r="49" spans="1:12" x14ac:dyDescent="0.25">
      <c r="A49" s="45" t="s">
        <v>1558</v>
      </c>
      <c r="B49" s="45" t="s">
        <v>1559</v>
      </c>
      <c r="C49" s="45" t="s">
        <v>158</v>
      </c>
      <c r="D49" s="45" t="s">
        <v>1560</v>
      </c>
      <c r="E49" s="230">
        <v>1142975</v>
      </c>
      <c r="F49" s="230">
        <v>1142975</v>
      </c>
      <c r="G49" s="230">
        <v>0</v>
      </c>
      <c r="H49" s="230">
        <v>1142975</v>
      </c>
      <c r="I49" s="196">
        <v>58112</v>
      </c>
      <c r="K49" s="184">
        <v>0</v>
      </c>
      <c r="L49" s="45" t="b">
        <v>0</v>
      </c>
    </row>
    <row r="50" spans="1:12" x14ac:dyDescent="0.25">
      <c r="A50" s="45" t="s">
        <v>1561</v>
      </c>
      <c r="B50" s="45" t="s">
        <v>1562</v>
      </c>
      <c r="C50" s="45" t="s">
        <v>159</v>
      </c>
      <c r="D50" s="45" t="s">
        <v>1563</v>
      </c>
      <c r="E50" s="230">
        <v>1203152</v>
      </c>
      <c r="F50" s="230">
        <v>1203152</v>
      </c>
      <c r="G50" s="230">
        <v>0</v>
      </c>
      <c r="H50" s="230">
        <v>1203152</v>
      </c>
      <c r="I50" s="196">
        <v>48916</v>
      </c>
      <c r="K50" s="184">
        <v>0</v>
      </c>
      <c r="L50" s="45" t="b">
        <v>0</v>
      </c>
    </row>
    <row r="51" spans="1:12" x14ac:dyDescent="0.25">
      <c r="A51" s="45" t="s">
        <v>1564</v>
      </c>
      <c r="B51" s="45" t="s">
        <v>1565</v>
      </c>
      <c r="C51" s="45" t="s">
        <v>160</v>
      </c>
      <c r="D51" s="45" t="s">
        <v>1566</v>
      </c>
      <c r="E51" s="230">
        <v>213880</v>
      </c>
      <c r="F51" s="230">
        <v>213880</v>
      </c>
      <c r="G51" s="230">
        <v>0</v>
      </c>
      <c r="H51" s="230">
        <v>213880</v>
      </c>
      <c r="I51" s="196">
        <v>21149</v>
      </c>
      <c r="K51" s="184">
        <v>0</v>
      </c>
      <c r="L51" s="45" t="b">
        <v>0</v>
      </c>
    </row>
    <row r="52" spans="1:12" x14ac:dyDescent="0.25">
      <c r="A52" s="45" t="s">
        <v>1567</v>
      </c>
      <c r="B52" s="45" t="s">
        <v>1568</v>
      </c>
      <c r="C52" s="45" t="s">
        <v>161</v>
      </c>
      <c r="D52" s="45" t="s">
        <v>1569</v>
      </c>
      <c r="E52" s="230">
        <v>163426</v>
      </c>
      <c r="F52" s="230">
        <v>110000</v>
      </c>
      <c r="G52" s="230">
        <v>53426</v>
      </c>
      <c r="H52" s="230">
        <v>163426</v>
      </c>
      <c r="I52" s="196">
        <v>11079</v>
      </c>
      <c r="K52" s="184">
        <v>0</v>
      </c>
      <c r="L52" s="45" t="b">
        <v>0</v>
      </c>
    </row>
    <row r="53" spans="1:12" x14ac:dyDescent="0.25">
      <c r="A53" s="45" t="s">
        <v>1570</v>
      </c>
      <c r="B53" s="45" t="s">
        <v>1571</v>
      </c>
      <c r="C53" s="45" t="s">
        <v>162</v>
      </c>
      <c r="D53" s="45" t="s">
        <v>1572</v>
      </c>
      <c r="E53" s="230">
        <v>166607</v>
      </c>
      <c r="F53" s="230">
        <v>166587</v>
      </c>
      <c r="G53" s="230">
        <v>0</v>
      </c>
      <c r="H53" s="230">
        <v>166587</v>
      </c>
      <c r="I53" s="196">
        <v>58107</v>
      </c>
      <c r="K53" s="184">
        <v>0</v>
      </c>
      <c r="L53" s="45" t="b">
        <v>0</v>
      </c>
    </row>
    <row r="54" spans="1:12" x14ac:dyDescent="0.25">
      <c r="A54" s="45" t="s">
        <v>1573</v>
      </c>
      <c r="B54" s="45" t="s">
        <v>1574</v>
      </c>
      <c r="C54" s="45" t="s">
        <v>163</v>
      </c>
      <c r="D54" s="45" t="s">
        <v>1575</v>
      </c>
      <c r="E54" s="230">
        <v>374195</v>
      </c>
      <c r="F54" s="230">
        <v>374195</v>
      </c>
      <c r="G54" s="230">
        <v>0</v>
      </c>
      <c r="H54" s="230">
        <v>374195</v>
      </c>
      <c r="I54" s="196">
        <v>90077</v>
      </c>
      <c r="K54" s="184">
        <v>0</v>
      </c>
      <c r="L54" s="45" t="b">
        <v>0</v>
      </c>
    </row>
    <row r="55" spans="1:12" x14ac:dyDescent="0.25">
      <c r="A55" s="45" t="s">
        <v>1576</v>
      </c>
      <c r="B55" s="45" t="s">
        <v>1577</v>
      </c>
      <c r="C55" s="45" t="s">
        <v>164</v>
      </c>
      <c r="D55" s="45" t="s">
        <v>1578</v>
      </c>
      <c r="E55" s="230">
        <v>1037033</v>
      </c>
      <c r="F55" s="230">
        <v>1037033</v>
      </c>
      <c r="G55" s="230">
        <v>0</v>
      </c>
      <c r="H55" s="230">
        <v>1037033</v>
      </c>
      <c r="I55" s="196">
        <v>7129</v>
      </c>
      <c r="K55" s="184">
        <v>0</v>
      </c>
      <c r="L55" s="45" t="b">
        <v>0</v>
      </c>
    </row>
    <row r="56" spans="1:12" x14ac:dyDescent="0.25">
      <c r="A56" s="45" t="s">
        <v>1579</v>
      </c>
      <c r="B56" s="45" t="s">
        <v>1580</v>
      </c>
      <c r="C56" s="45" t="s">
        <v>165</v>
      </c>
      <c r="D56" s="45" t="s">
        <v>1581</v>
      </c>
      <c r="E56" s="230">
        <v>1461053</v>
      </c>
      <c r="F56" s="230">
        <v>1460874</v>
      </c>
      <c r="G56" s="230">
        <v>179</v>
      </c>
      <c r="H56" s="230">
        <v>1461053</v>
      </c>
      <c r="I56" s="196">
        <v>107155</v>
      </c>
      <c r="K56" s="184">
        <v>0</v>
      </c>
      <c r="L56" s="45" t="b">
        <v>0</v>
      </c>
    </row>
    <row r="57" spans="1:12" x14ac:dyDescent="0.25">
      <c r="A57" s="45" t="s">
        <v>1582</v>
      </c>
      <c r="B57" s="45" t="s">
        <v>1583</v>
      </c>
      <c r="C57" s="45" t="s">
        <v>166</v>
      </c>
      <c r="D57" s="45" t="s">
        <v>1584</v>
      </c>
      <c r="E57" s="230">
        <v>93314</v>
      </c>
      <c r="F57" s="230">
        <v>93314</v>
      </c>
      <c r="G57" s="230">
        <v>0</v>
      </c>
      <c r="H57" s="230">
        <v>93314</v>
      </c>
      <c r="I57" s="196">
        <v>41001</v>
      </c>
      <c r="K57" s="184">
        <v>0</v>
      </c>
      <c r="L57" s="45" t="b">
        <v>0</v>
      </c>
    </row>
    <row r="58" spans="1:12" x14ac:dyDescent="0.25">
      <c r="A58" s="45" t="s">
        <v>1585</v>
      </c>
      <c r="B58" s="45" t="s">
        <v>1586</v>
      </c>
      <c r="C58" s="45" t="s">
        <v>167</v>
      </c>
      <c r="D58" s="45" t="s">
        <v>1587</v>
      </c>
      <c r="E58" s="230">
        <v>192588</v>
      </c>
      <c r="F58" s="230">
        <v>192564</v>
      </c>
      <c r="G58" s="230">
        <v>24</v>
      </c>
      <c r="H58" s="230">
        <v>192588</v>
      </c>
      <c r="I58" s="196">
        <v>42117</v>
      </c>
      <c r="K58" s="184">
        <v>0</v>
      </c>
      <c r="L58" s="45" t="b">
        <v>0</v>
      </c>
    </row>
    <row r="59" spans="1:12" x14ac:dyDescent="0.25">
      <c r="A59" s="45" t="s">
        <v>1588</v>
      </c>
      <c r="B59" s="45" t="s">
        <v>1589</v>
      </c>
      <c r="C59" s="45" t="s">
        <v>168</v>
      </c>
      <c r="D59" s="45" t="s">
        <v>1590</v>
      </c>
      <c r="E59" s="230">
        <v>0</v>
      </c>
      <c r="F59" s="230">
        <v>0</v>
      </c>
      <c r="G59" s="230">
        <v>0</v>
      </c>
      <c r="H59" s="230">
        <v>0</v>
      </c>
      <c r="I59" s="196">
        <v>61157</v>
      </c>
      <c r="K59" s="184">
        <v>0</v>
      </c>
      <c r="L59" s="45" t="s">
        <v>3098</v>
      </c>
    </row>
    <row r="60" spans="1:12" x14ac:dyDescent="0.25">
      <c r="A60" s="45" t="s">
        <v>1591</v>
      </c>
      <c r="B60" s="45" t="s">
        <v>1592</v>
      </c>
      <c r="C60" s="45" t="s">
        <v>169</v>
      </c>
      <c r="D60" s="45" t="s">
        <v>1593</v>
      </c>
      <c r="E60" s="230">
        <v>3676219</v>
      </c>
      <c r="F60" s="230">
        <v>2070594.32</v>
      </c>
      <c r="G60" s="230">
        <v>1519494.21</v>
      </c>
      <c r="H60" s="230">
        <v>3590088.5300000003</v>
      </c>
      <c r="I60" s="196">
        <v>15002</v>
      </c>
      <c r="K60" s="184">
        <v>0</v>
      </c>
      <c r="L60" s="45" t="b">
        <v>0</v>
      </c>
    </row>
    <row r="61" spans="1:12" x14ac:dyDescent="0.25">
      <c r="A61" s="45" t="s">
        <v>1594</v>
      </c>
      <c r="B61" s="45" t="s">
        <v>1595</v>
      </c>
      <c r="C61" s="45" t="s">
        <v>170</v>
      </c>
      <c r="D61" s="45" t="s">
        <v>1596</v>
      </c>
      <c r="E61" s="230">
        <v>1190335</v>
      </c>
      <c r="F61" s="230">
        <v>1190335</v>
      </c>
      <c r="G61" s="230">
        <v>0</v>
      </c>
      <c r="H61" s="230">
        <v>1190335</v>
      </c>
      <c r="I61" s="196">
        <v>25001</v>
      </c>
      <c r="K61" s="184">
        <v>0</v>
      </c>
      <c r="L61" s="45" t="b">
        <v>0</v>
      </c>
    </row>
    <row r="62" spans="1:12" x14ac:dyDescent="0.25">
      <c r="A62" s="45" t="s">
        <v>1597</v>
      </c>
      <c r="B62" s="45" t="s">
        <v>1598</v>
      </c>
      <c r="C62" s="45" t="s">
        <v>171</v>
      </c>
      <c r="D62" s="45" t="s">
        <v>1599</v>
      </c>
      <c r="E62" s="230">
        <v>1216376</v>
      </c>
      <c r="F62" s="230">
        <v>1102369.99</v>
      </c>
      <c r="G62" s="230">
        <v>114006.01</v>
      </c>
      <c r="H62" s="230">
        <v>1216376</v>
      </c>
      <c r="I62" s="196">
        <v>35093</v>
      </c>
      <c r="K62" s="184">
        <v>80016.740000000005</v>
      </c>
      <c r="L62" s="45" t="b">
        <v>0</v>
      </c>
    </row>
    <row r="63" spans="1:12" x14ac:dyDescent="0.25">
      <c r="A63" s="45" t="s">
        <v>1600</v>
      </c>
      <c r="B63" s="45" t="s">
        <v>1601</v>
      </c>
      <c r="C63" s="45" t="s">
        <v>172</v>
      </c>
      <c r="D63" s="45" t="s">
        <v>1602</v>
      </c>
      <c r="E63" s="230">
        <v>604282</v>
      </c>
      <c r="F63" s="230">
        <v>277691.25</v>
      </c>
      <c r="G63" s="230">
        <v>326590.75</v>
      </c>
      <c r="H63" s="230">
        <v>604282</v>
      </c>
      <c r="I63" s="196">
        <v>56015</v>
      </c>
      <c r="K63" s="184">
        <v>0</v>
      </c>
      <c r="L63" s="45" t="b">
        <v>0</v>
      </c>
    </row>
    <row r="64" spans="1:12" x14ac:dyDescent="0.25">
      <c r="A64" s="45" t="s">
        <v>1603</v>
      </c>
      <c r="B64" s="45" t="s">
        <v>1604</v>
      </c>
      <c r="C64" s="45" t="s">
        <v>173</v>
      </c>
      <c r="D64" s="45" t="s">
        <v>1605</v>
      </c>
      <c r="E64" s="230">
        <v>4374716</v>
      </c>
      <c r="F64" s="230">
        <v>4374716</v>
      </c>
      <c r="G64" s="230">
        <v>0</v>
      </c>
      <c r="H64" s="230">
        <v>4374716</v>
      </c>
      <c r="I64" s="196">
        <v>16096</v>
      </c>
      <c r="K64" s="184">
        <v>0</v>
      </c>
      <c r="L64" s="45" t="b">
        <v>0</v>
      </c>
    </row>
    <row r="65" spans="1:12" x14ac:dyDescent="0.25">
      <c r="A65" s="45" t="s">
        <v>1606</v>
      </c>
      <c r="B65" s="45" t="s">
        <v>1607</v>
      </c>
      <c r="C65" s="45" t="s">
        <v>174</v>
      </c>
      <c r="D65" s="45" t="s">
        <v>1608</v>
      </c>
      <c r="E65" s="230">
        <v>2240219</v>
      </c>
      <c r="F65" s="230">
        <v>2239944</v>
      </c>
      <c r="G65" s="230">
        <v>275</v>
      </c>
      <c r="H65" s="230">
        <v>2240219</v>
      </c>
      <c r="I65" s="196">
        <v>49132</v>
      </c>
      <c r="K65" s="184">
        <v>0</v>
      </c>
      <c r="L65" s="45" t="b">
        <v>0</v>
      </c>
    </row>
    <row r="66" spans="1:12" x14ac:dyDescent="0.25">
      <c r="A66" s="223" t="s">
        <v>1609</v>
      </c>
      <c r="B66" s="45" t="s">
        <v>1610</v>
      </c>
      <c r="C66" s="45" t="s">
        <v>175</v>
      </c>
      <c r="D66" s="45" t="s">
        <v>1611</v>
      </c>
      <c r="E66" s="230">
        <v>715350</v>
      </c>
      <c r="F66" s="230">
        <v>715262</v>
      </c>
      <c r="G66" s="235">
        <v>88</v>
      </c>
      <c r="H66" s="230">
        <v>715350</v>
      </c>
      <c r="I66" s="196">
        <v>17125</v>
      </c>
      <c r="K66" s="184">
        <v>0</v>
      </c>
      <c r="L66" s="45" t="b">
        <v>0</v>
      </c>
    </row>
    <row r="67" spans="1:12" x14ac:dyDescent="0.25">
      <c r="A67" s="45" t="s">
        <v>1612</v>
      </c>
      <c r="B67" s="45" t="s">
        <v>1613</v>
      </c>
      <c r="C67" s="45" t="s">
        <v>176</v>
      </c>
      <c r="D67" s="45" t="s">
        <v>1614</v>
      </c>
      <c r="E67" s="230">
        <v>4641176</v>
      </c>
      <c r="F67" s="230">
        <v>4640607</v>
      </c>
      <c r="G67" s="230">
        <v>569</v>
      </c>
      <c r="H67" s="230">
        <v>4641176</v>
      </c>
      <c r="I67" s="196">
        <v>49142</v>
      </c>
      <c r="K67" s="184">
        <v>0</v>
      </c>
      <c r="L67" s="45" t="b">
        <v>0</v>
      </c>
    </row>
    <row r="68" spans="1:12" x14ac:dyDescent="0.25">
      <c r="A68" s="45" t="s">
        <v>1615</v>
      </c>
      <c r="B68" s="45" t="s">
        <v>1616</v>
      </c>
      <c r="C68" s="45" t="s">
        <v>177</v>
      </c>
      <c r="D68" s="45" t="s">
        <v>1617</v>
      </c>
      <c r="E68" s="230">
        <v>2723380</v>
      </c>
      <c r="F68" s="230">
        <v>2054555.63</v>
      </c>
      <c r="G68" s="230">
        <v>668824.37</v>
      </c>
      <c r="H68" s="230">
        <v>2723380</v>
      </c>
      <c r="I68" s="196">
        <v>78012</v>
      </c>
      <c r="K68" s="184">
        <v>28002</v>
      </c>
      <c r="L68" s="45" t="b">
        <v>0</v>
      </c>
    </row>
    <row r="69" spans="1:12" x14ac:dyDescent="0.25">
      <c r="A69" s="45" t="s">
        <v>1618</v>
      </c>
      <c r="B69" s="45" t="s">
        <v>1619</v>
      </c>
      <c r="C69" s="45" t="s">
        <v>178</v>
      </c>
      <c r="D69" s="45" t="s">
        <v>1620</v>
      </c>
      <c r="E69" s="230">
        <v>1940609</v>
      </c>
      <c r="F69" s="230">
        <v>1093696.6100000001</v>
      </c>
      <c r="G69" s="230">
        <v>846912.39</v>
      </c>
      <c r="H69" s="230">
        <v>1940609</v>
      </c>
      <c r="I69" s="196">
        <v>5123</v>
      </c>
      <c r="K69" s="184">
        <v>0</v>
      </c>
      <c r="L69" s="45" t="b">
        <v>0</v>
      </c>
    </row>
    <row r="70" spans="1:12" x14ac:dyDescent="0.25">
      <c r="A70" s="45" t="s">
        <v>1621</v>
      </c>
      <c r="B70" s="45" t="s">
        <v>1622</v>
      </c>
      <c r="C70" s="45" t="s">
        <v>179</v>
      </c>
      <c r="D70" s="45" t="s">
        <v>1623</v>
      </c>
      <c r="E70" s="230">
        <v>2486052</v>
      </c>
      <c r="F70" s="230">
        <v>2486052</v>
      </c>
      <c r="G70" s="230">
        <v>0</v>
      </c>
      <c r="H70" s="230">
        <v>2486052</v>
      </c>
      <c r="I70" s="196">
        <v>48080</v>
      </c>
      <c r="K70" s="184">
        <v>0</v>
      </c>
      <c r="L70" s="45" t="b">
        <v>0</v>
      </c>
    </row>
    <row r="71" spans="1:12" x14ac:dyDescent="0.25">
      <c r="A71" s="45" t="s">
        <v>1624</v>
      </c>
      <c r="B71" s="45" t="s">
        <v>1625</v>
      </c>
      <c r="C71" s="45" t="s">
        <v>180</v>
      </c>
      <c r="D71" s="45" t="s">
        <v>1626</v>
      </c>
      <c r="E71" s="230">
        <v>201608</v>
      </c>
      <c r="F71" s="230">
        <v>201583</v>
      </c>
      <c r="G71" s="230">
        <v>25</v>
      </c>
      <c r="H71" s="230">
        <v>201608</v>
      </c>
      <c r="I71" s="196">
        <v>90075</v>
      </c>
      <c r="K71" s="184">
        <v>0</v>
      </c>
      <c r="L71" s="45" t="b">
        <v>0</v>
      </c>
    </row>
    <row r="72" spans="1:12" x14ac:dyDescent="0.25">
      <c r="A72" s="45" t="s">
        <v>1627</v>
      </c>
      <c r="B72" s="45" t="s">
        <v>1628</v>
      </c>
      <c r="C72" s="45" t="s">
        <v>181</v>
      </c>
      <c r="D72" s="45" t="s">
        <v>1629</v>
      </c>
      <c r="E72" s="230">
        <v>2746737</v>
      </c>
      <c r="F72" s="230">
        <v>2510720.4900000002</v>
      </c>
      <c r="G72" s="230">
        <v>236016.51</v>
      </c>
      <c r="H72" s="230">
        <v>2746737</v>
      </c>
      <c r="I72" s="196">
        <v>94086</v>
      </c>
      <c r="K72" s="184">
        <v>0</v>
      </c>
      <c r="L72" s="45" t="b">
        <v>0</v>
      </c>
    </row>
    <row r="73" spans="1:12" x14ac:dyDescent="0.25">
      <c r="A73" s="45" t="s">
        <v>1630</v>
      </c>
      <c r="B73" s="45" t="s">
        <v>1631</v>
      </c>
      <c r="C73" s="45" t="s">
        <v>182</v>
      </c>
      <c r="D73" s="45" t="s">
        <v>1632</v>
      </c>
      <c r="E73" s="230">
        <v>808325</v>
      </c>
      <c r="F73" s="230">
        <v>808225</v>
      </c>
      <c r="G73" s="230">
        <v>100</v>
      </c>
      <c r="H73" s="230">
        <v>808325</v>
      </c>
      <c r="I73" s="196">
        <v>10091</v>
      </c>
      <c r="K73" s="184">
        <v>0</v>
      </c>
      <c r="L73" s="45" t="b">
        <v>0</v>
      </c>
    </row>
    <row r="74" spans="1:12" x14ac:dyDescent="0.25">
      <c r="A74" s="45" t="s">
        <v>1633</v>
      </c>
      <c r="B74" s="45" t="s">
        <v>1634</v>
      </c>
      <c r="C74" s="45" t="s">
        <v>183</v>
      </c>
      <c r="D74" s="45" t="s">
        <v>1635</v>
      </c>
      <c r="E74" s="230">
        <v>151736</v>
      </c>
      <c r="F74" s="230">
        <v>151736</v>
      </c>
      <c r="G74" s="230">
        <v>0</v>
      </c>
      <c r="H74" s="230">
        <v>151736</v>
      </c>
      <c r="I74" s="196">
        <v>22088</v>
      </c>
      <c r="K74" s="184">
        <v>0</v>
      </c>
      <c r="L74" s="45" t="b">
        <v>0</v>
      </c>
    </row>
    <row r="75" spans="1:12" x14ac:dyDescent="0.25">
      <c r="A75" s="45" t="s">
        <v>1636</v>
      </c>
      <c r="B75" s="45" t="s">
        <v>1637</v>
      </c>
      <c r="C75" s="45" t="s">
        <v>184</v>
      </c>
      <c r="D75" s="45" t="s">
        <v>1638</v>
      </c>
      <c r="E75" s="230">
        <v>682828</v>
      </c>
      <c r="F75" s="230">
        <v>682745</v>
      </c>
      <c r="G75" s="230">
        <v>83</v>
      </c>
      <c r="H75" s="230">
        <v>682828</v>
      </c>
      <c r="I75" s="196">
        <v>100060</v>
      </c>
      <c r="K75" s="184">
        <v>0</v>
      </c>
      <c r="L75" s="45" t="b">
        <v>0</v>
      </c>
    </row>
    <row r="76" spans="1:12" x14ac:dyDescent="0.25">
      <c r="A76" s="45" t="s">
        <v>1639</v>
      </c>
      <c r="B76" s="45" t="s">
        <v>1640</v>
      </c>
      <c r="C76" s="45" t="s">
        <v>185</v>
      </c>
      <c r="D76" s="45" t="s">
        <v>1641</v>
      </c>
      <c r="E76" s="230">
        <v>2340713</v>
      </c>
      <c r="F76" s="230">
        <v>2340426</v>
      </c>
      <c r="G76" s="230">
        <v>287</v>
      </c>
      <c r="H76" s="230">
        <v>2340713</v>
      </c>
      <c r="I76" s="196">
        <v>67061</v>
      </c>
      <c r="K76" s="184">
        <v>0</v>
      </c>
      <c r="L76" s="45" t="b">
        <v>0</v>
      </c>
    </row>
    <row r="77" spans="1:12" x14ac:dyDescent="0.25">
      <c r="A77" s="45" t="s">
        <v>1642</v>
      </c>
      <c r="B77" s="45" t="s">
        <v>1643</v>
      </c>
      <c r="C77" s="45" t="s">
        <v>186</v>
      </c>
      <c r="D77" s="45" t="s">
        <v>1644</v>
      </c>
      <c r="E77" s="230">
        <v>229848</v>
      </c>
      <c r="F77" s="230">
        <v>229848</v>
      </c>
      <c r="G77" s="230">
        <v>0</v>
      </c>
      <c r="H77" s="230">
        <v>229848</v>
      </c>
      <c r="I77" s="196">
        <v>51153</v>
      </c>
      <c r="K77" s="184">
        <v>0</v>
      </c>
      <c r="L77" s="45" t="b">
        <v>0</v>
      </c>
    </row>
    <row r="78" spans="1:12" x14ac:dyDescent="0.25">
      <c r="A78" s="223" t="s">
        <v>1645</v>
      </c>
      <c r="B78" s="45" t="s">
        <v>1646</v>
      </c>
      <c r="C78" s="45" t="s">
        <v>187</v>
      </c>
      <c r="D78" s="45" t="s">
        <v>1647</v>
      </c>
      <c r="E78" s="230">
        <v>1552551</v>
      </c>
      <c r="F78" s="230">
        <v>1552360</v>
      </c>
      <c r="G78" s="235">
        <v>191</v>
      </c>
      <c r="H78" s="230">
        <v>1552551</v>
      </c>
      <c r="I78" s="196">
        <v>59117</v>
      </c>
      <c r="K78" s="184">
        <v>0</v>
      </c>
      <c r="L78" s="45" t="b">
        <v>0</v>
      </c>
    </row>
    <row r="79" spans="1:12" x14ac:dyDescent="0.25">
      <c r="A79" s="45" t="s">
        <v>1648</v>
      </c>
      <c r="B79" s="45" t="s">
        <v>1649</v>
      </c>
      <c r="C79" s="45" t="s">
        <v>188</v>
      </c>
      <c r="D79" s="45" t="s">
        <v>1650</v>
      </c>
      <c r="E79" s="230">
        <v>410631</v>
      </c>
      <c r="F79" s="230">
        <v>410631</v>
      </c>
      <c r="G79" s="230">
        <v>0</v>
      </c>
      <c r="H79" s="230">
        <v>410631</v>
      </c>
      <c r="I79" s="196">
        <v>48928</v>
      </c>
      <c r="K79" s="184" t="e">
        <v>#N/A</v>
      </c>
      <c r="L79" s="45" t="e">
        <v>#N/A</v>
      </c>
    </row>
    <row r="80" spans="1:12" x14ac:dyDescent="0.25">
      <c r="A80" s="45" t="s">
        <v>1651</v>
      </c>
      <c r="B80" s="45" t="s">
        <v>1652</v>
      </c>
      <c r="C80" s="45" t="s">
        <v>189</v>
      </c>
      <c r="D80" s="45" t="s">
        <v>1653</v>
      </c>
      <c r="E80" s="230">
        <v>215686</v>
      </c>
      <c r="F80" s="230">
        <v>215686</v>
      </c>
      <c r="G80" s="230">
        <v>0</v>
      </c>
      <c r="H80" s="230">
        <v>215686</v>
      </c>
      <c r="I80" s="196">
        <v>115911</v>
      </c>
      <c r="K80" s="184">
        <v>0</v>
      </c>
      <c r="L80" s="45" t="b">
        <v>0</v>
      </c>
    </row>
    <row r="81" spans="1:12" x14ac:dyDescent="0.25">
      <c r="A81" s="45" t="s">
        <v>1654</v>
      </c>
      <c r="B81" s="45" t="s">
        <v>1655</v>
      </c>
      <c r="C81" s="45" t="s">
        <v>190</v>
      </c>
      <c r="D81" s="45" t="s">
        <v>1656</v>
      </c>
      <c r="E81" s="230">
        <v>1133061</v>
      </c>
      <c r="F81" s="230">
        <v>0</v>
      </c>
      <c r="G81" s="230">
        <v>1133061</v>
      </c>
      <c r="H81" s="230">
        <v>1133061</v>
      </c>
      <c r="I81" s="196">
        <v>23101</v>
      </c>
      <c r="K81" s="184">
        <v>0</v>
      </c>
      <c r="L81" s="45" t="b">
        <v>0</v>
      </c>
    </row>
    <row r="82" spans="1:12" x14ac:dyDescent="0.25">
      <c r="A82" s="45" t="s">
        <v>1657</v>
      </c>
      <c r="B82" s="45" t="s">
        <v>1658</v>
      </c>
      <c r="C82" s="45" t="s">
        <v>191</v>
      </c>
      <c r="D82" s="45" t="s">
        <v>1659</v>
      </c>
      <c r="E82" s="230">
        <v>126915</v>
      </c>
      <c r="F82" s="230">
        <v>55700</v>
      </c>
      <c r="G82" s="230">
        <v>71200</v>
      </c>
      <c r="H82" s="230">
        <v>126900</v>
      </c>
      <c r="I82" s="196">
        <v>68075</v>
      </c>
      <c r="K82" s="184">
        <v>0</v>
      </c>
      <c r="L82" s="45" t="b">
        <v>0</v>
      </c>
    </row>
    <row r="83" spans="1:12" x14ac:dyDescent="0.25">
      <c r="A83" s="45" t="s">
        <v>1660</v>
      </c>
      <c r="B83" s="45" t="s">
        <v>1661</v>
      </c>
      <c r="C83" s="45" t="s">
        <v>192</v>
      </c>
      <c r="D83" s="45" t="s">
        <v>1662</v>
      </c>
      <c r="E83" s="230">
        <v>737513</v>
      </c>
      <c r="F83" s="230">
        <v>483725.35</v>
      </c>
      <c r="G83" s="230">
        <v>253787.65</v>
      </c>
      <c r="H83" s="230">
        <v>737513</v>
      </c>
      <c r="I83" s="196">
        <v>35097</v>
      </c>
      <c r="K83" s="184">
        <v>17430.099999999999</v>
      </c>
      <c r="L83" s="45" t="b">
        <v>0</v>
      </c>
    </row>
    <row r="84" spans="1:12" x14ac:dyDescent="0.25">
      <c r="A84" s="45" t="s">
        <v>1663</v>
      </c>
      <c r="B84" s="45" t="s">
        <v>1664</v>
      </c>
      <c r="C84" s="45" t="s">
        <v>193</v>
      </c>
      <c r="D84" s="45" t="s">
        <v>1665</v>
      </c>
      <c r="E84" s="230">
        <v>373627</v>
      </c>
      <c r="F84" s="230">
        <v>373627</v>
      </c>
      <c r="G84" s="230">
        <v>0</v>
      </c>
      <c r="H84" s="230">
        <v>373627</v>
      </c>
      <c r="I84" s="196">
        <v>96102</v>
      </c>
      <c r="K84" s="184">
        <v>0</v>
      </c>
      <c r="L84" s="45" t="b">
        <v>0</v>
      </c>
    </row>
    <row r="85" spans="1:12" x14ac:dyDescent="0.25">
      <c r="A85" s="45" t="s">
        <v>1666</v>
      </c>
      <c r="B85" s="45" t="s">
        <v>1667</v>
      </c>
      <c r="C85" s="45" t="s">
        <v>194</v>
      </c>
      <c r="D85" s="45" t="s">
        <v>1668</v>
      </c>
      <c r="E85" s="230">
        <v>1543813</v>
      </c>
      <c r="F85" s="230">
        <v>1543813</v>
      </c>
      <c r="G85" s="230">
        <v>0</v>
      </c>
      <c r="H85" s="230">
        <v>1543813</v>
      </c>
      <c r="I85" s="196">
        <v>111087</v>
      </c>
      <c r="K85" s="184">
        <v>0</v>
      </c>
      <c r="L85" s="45" t="b">
        <v>0</v>
      </c>
    </row>
    <row r="86" spans="1:12" x14ac:dyDescent="0.25">
      <c r="A86" s="45" t="s">
        <v>1669</v>
      </c>
      <c r="B86" s="45" t="s">
        <v>1670</v>
      </c>
      <c r="C86" s="45" t="s">
        <v>195</v>
      </c>
      <c r="D86" s="45" t="s">
        <v>1671</v>
      </c>
      <c r="E86" s="230">
        <v>586945</v>
      </c>
      <c r="F86" s="230">
        <v>586873</v>
      </c>
      <c r="G86" s="230">
        <v>0</v>
      </c>
      <c r="H86" s="230">
        <v>586873</v>
      </c>
      <c r="I86" s="196">
        <v>22092</v>
      </c>
      <c r="K86" s="184">
        <v>0</v>
      </c>
      <c r="L86" s="45" t="b">
        <v>0</v>
      </c>
    </row>
    <row r="87" spans="1:12" x14ac:dyDescent="0.25">
      <c r="A87" s="45" t="s">
        <v>1672</v>
      </c>
      <c r="B87" s="45" t="s">
        <v>1673</v>
      </c>
      <c r="C87" s="45" t="s">
        <v>196</v>
      </c>
      <c r="D87" s="45" t="s">
        <v>1674</v>
      </c>
      <c r="E87" s="230">
        <v>512747</v>
      </c>
      <c r="F87" s="230">
        <v>347542.5</v>
      </c>
      <c r="G87" s="230">
        <v>165204.5</v>
      </c>
      <c r="H87" s="230">
        <v>512747</v>
      </c>
      <c r="I87" s="196">
        <v>15003</v>
      </c>
      <c r="K87" s="184">
        <v>0</v>
      </c>
      <c r="L87" s="45" t="b">
        <v>0</v>
      </c>
    </row>
    <row r="88" spans="1:12" x14ac:dyDescent="0.25">
      <c r="A88" s="45" t="s">
        <v>1675</v>
      </c>
      <c r="B88" s="45" t="s">
        <v>1676</v>
      </c>
      <c r="C88" s="45" t="s">
        <v>197</v>
      </c>
      <c r="D88" s="45" t="s">
        <v>1677</v>
      </c>
      <c r="E88" s="230">
        <v>1541459</v>
      </c>
      <c r="F88" s="230">
        <v>1519642.53</v>
      </c>
      <c r="G88" s="230">
        <v>21816.47</v>
      </c>
      <c r="H88" s="230">
        <v>1541459</v>
      </c>
      <c r="I88" s="196">
        <v>42124</v>
      </c>
      <c r="K88" s="184">
        <v>0</v>
      </c>
      <c r="L88" s="45" t="b">
        <v>0</v>
      </c>
    </row>
    <row r="89" spans="1:12" x14ac:dyDescent="0.25">
      <c r="A89" s="45" t="s">
        <v>1678</v>
      </c>
      <c r="B89" s="45" t="s">
        <v>1679</v>
      </c>
      <c r="C89" s="45" t="s">
        <v>198</v>
      </c>
      <c r="D89" s="45" t="s">
        <v>1680</v>
      </c>
      <c r="E89" s="230">
        <v>467607</v>
      </c>
      <c r="F89" s="230">
        <v>467549</v>
      </c>
      <c r="G89" s="230">
        <v>0</v>
      </c>
      <c r="H89" s="230">
        <v>467549</v>
      </c>
      <c r="I89" s="196">
        <v>25003</v>
      </c>
      <c r="K89" s="184">
        <v>0</v>
      </c>
      <c r="L89" s="45" t="b">
        <v>0</v>
      </c>
    </row>
    <row r="90" spans="1:12" x14ac:dyDescent="0.25">
      <c r="A90" s="45" t="s">
        <v>1681</v>
      </c>
      <c r="B90" s="45" t="s">
        <v>1682</v>
      </c>
      <c r="C90" s="45" t="s">
        <v>199</v>
      </c>
      <c r="D90" s="45" t="s">
        <v>1683</v>
      </c>
      <c r="E90" s="230">
        <v>918922</v>
      </c>
      <c r="F90" s="230">
        <v>918809</v>
      </c>
      <c r="G90" s="230">
        <v>113</v>
      </c>
      <c r="H90" s="230">
        <v>918922</v>
      </c>
      <c r="I90" s="196">
        <v>8111</v>
      </c>
      <c r="K90" s="184">
        <v>0</v>
      </c>
      <c r="L90" s="45" t="b">
        <v>0</v>
      </c>
    </row>
    <row r="91" spans="1:12" x14ac:dyDescent="0.25">
      <c r="A91" s="45" t="s">
        <v>1684</v>
      </c>
      <c r="B91" s="45" t="s">
        <v>1685</v>
      </c>
      <c r="C91" s="45" t="s">
        <v>200</v>
      </c>
      <c r="D91" s="45" t="s">
        <v>1686</v>
      </c>
      <c r="E91" s="230">
        <v>353034</v>
      </c>
      <c r="F91" s="230">
        <v>353034</v>
      </c>
      <c r="G91" s="230">
        <v>0</v>
      </c>
      <c r="H91" s="230">
        <v>353034</v>
      </c>
      <c r="I91" s="196">
        <v>26001</v>
      </c>
      <c r="K91" s="184">
        <v>0</v>
      </c>
      <c r="L91" s="45" t="b">
        <v>0</v>
      </c>
    </row>
    <row r="92" spans="1:12" x14ac:dyDescent="0.25">
      <c r="A92" s="45" t="s">
        <v>1687</v>
      </c>
      <c r="B92" s="45" t="s">
        <v>1688</v>
      </c>
      <c r="C92" s="45" t="s">
        <v>201</v>
      </c>
      <c r="D92" s="45" t="s">
        <v>1689</v>
      </c>
      <c r="E92" s="230">
        <v>403364</v>
      </c>
      <c r="F92" s="230">
        <v>403314</v>
      </c>
      <c r="G92" s="230">
        <v>0</v>
      </c>
      <c r="H92" s="230">
        <v>403314</v>
      </c>
      <c r="I92" s="196">
        <v>26005</v>
      </c>
      <c r="K92" s="184">
        <v>0</v>
      </c>
      <c r="L92" s="45" t="b">
        <v>0</v>
      </c>
    </row>
    <row r="93" spans="1:12" x14ac:dyDescent="0.25">
      <c r="A93" s="45" t="s">
        <v>1690</v>
      </c>
      <c r="B93" s="45" t="s">
        <v>1691</v>
      </c>
      <c r="C93" s="45" t="s">
        <v>202</v>
      </c>
      <c r="D93" s="45" t="s">
        <v>1692</v>
      </c>
      <c r="E93" s="230">
        <v>10616277</v>
      </c>
      <c r="F93" s="230">
        <v>6153134.1799999997</v>
      </c>
      <c r="G93" s="230">
        <v>4463142.82</v>
      </c>
      <c r="H93" s="230">
        <v>10616277</v>
      </c>
      <c r="I93" s="196">
        <v>10093</v>
      </c>
      <c r="K93" s="184">
        <v>0</v>
      </c>
      <c r="L93" s="45" t="b">
        <v>0</v>
      </c>
    </row>
    <row r="94" spans="1:12" x14ac:dyDescent="0.25">
      <c r="A94" s="45" t="s">
        <v>1693</v>
      </c>
      <c r="B94" s="45" t="s">
        <v>1694</v>
      </c>
      <c r="C94" s="45" t="s">
        <v>203</v>
      </c>
      <c r="D94" s="45" t="s">
        <v>1695</v>
      </c>
      <c r="E94" s="230">
        <v>396913</v>
      </c>
      <c r="F94" s="230">
        <v>327162.88</v>
      </c>
      <c r="G94" s="231">
        <v>69750.12</v>
      </c>
      <c r="H94" s="230">
        <v>396913</v>
      </c>
      <c r="I94" s="196">
        <v>4106</v>
      </c>
      <c r="K94" s="184">
        <v>0</v>
      </c>
      <c r="L94" s="45" t="b">
        <v>0</v>
      </c>
    </row>
    <row r="95" spans="1:12" x14ac:dyDescent="0.25">
      <c r="A95" s="45" t="s">
        <v>1696</v>
      </c>
      <c r="B95" s="45" t="s">
        <v>1697</v>
      </c>
      <c r="C95" s="45" t="s">
        <v>204</v>
      </c>
      <c r="D95" s="45" t="s">
        <v>1698</v>
      </c>
      <c r="E95" s="230">
        <v>364337</v>
      </c>
      <c r="F95" s="230">
        <v>364337</v>
      </c>
      <c r="G95" s="230">
        <v>0</v>
      </c>
      <c r="H95" s="230">
        <v>364337</v>
      </c>
      <c r="I95" s="196">
        <v>54037</v>
      </c>
      <c r="K95" s="184">
        <v>0</v>
      </c>
      <c r="L95" s="45" t="b">
        <v>0</v>
      </c>
    </row>
    <row r="96" spans="1:12" x14ac:dyDescent="0.25">
      <c r="A96" s="45" t="s">
        <v>1699</v>
      </c>
      <c r="B96" s="45" t="s">
        <v>1700</v>
      </c>
      <c r="C96" s="45" t="s">
        <v>205</v>
      </c>
      <c r="D96" s="45" t="s">
        <v>1701</v>
      </c>
      <c r="E96" s="230">
        <v>8462690</v>
      </c>
      <c r="F96" s="230">
        <v>5196243.46</v>
      </c>
      <c r="G96" s="230">
        <v>3266446.54</v>
      </c>
      <c r="H96" s="230">
        <v>8462690</v>
      </c>
      <c r="I96" s="196">
        <v>115906</v>
      </c>
      <c r="K96" s="184">
        <v>155391.12</v>
      </c>
      <c r="L96" s="45" t="b">
        <v>0</v>
      </c>
    </row>
    <row r="97" spans="1:12" x14ac:dyDescent="0.25">
      <c r="A97" s="45" t="s">
        <v>1702</v>
      </c>
      <c r="B97" s="45" t="s">
        <v>1703</v>
      </c>
      <c r="C97" s="45" t="s">
        <v>206</v>
      </c>
      <c r="D97" s="45" t="s">
        <v>1704</v>
      </c>
      <c r="E97" s="230">
        <v>106810</v>
      </c>
      <c r="F97" s="230">
        <v>106810</v>
      </c>
      <c r="G97" s="230">
        <v>0</v>
      </c>
      <c r="H97" s="230">
        <v>106810</v>
      </c>
      <c r="I97" s="196">
        <v>27056</v>
      </c>
      <c r="K97" s="184">
        <v>0</v>
      </c>
      <c r="L97" s="45" t="b">
        <v>0</v>
      </c>
    </row>
    <row r="98" spans="1:12" x14ac:dyDescent="0.25">
      <c r="A98" s="45" t="s">
        <v>1705</v>
      </c>
      <c r="B98" s="45" t="s">
        <v>1706</v>
      </c>
      <c r="C98" s="45" t="s">
        <v>207</v>
      </c>
      <c r="D98" s="45" t="s">
        <v>1707</v>
      </c>
      <c r="E98" s="230">
        <v>177292</v>
      </c>
      <c r="F98" s="230">
        <v>177270</v>
      </c>
      <c r="G98" s="230">
        <v>0</v>
      </c>
      <c r="H98" s="230">
        <v>177270</v>
      </c>
      <c r="I98" s="196">
        <v>78004</v>
      </c>
      <c r="K98" s="184">
        <v>0</v>
      </c>
      <c r="L98" s="45" t="b">
        <v>0</v>
      </c>
    </row>
    <row r="99" spans="1:12" x14ac:dyDescent="0.25">
      <c r="A99" s="45" t="s">
        <v>1708</v>
      </c>
      <c r="B99" s="45" t="s">
        <v>1709</v>
      </c>
      <c r="C99" s="45" t="s">
        <v>208</v>
      </c>
      <c r="D99" s="45" t="s">
        <v>1710</v>
      </c>
      <c r="E99" s="230">
        <v>457867</v>
      </c>
      <c r="F99" s="230">
        <v>457811</v>
      </c>
      <c r="G99" s="230">
        <v>0</v>
      </c>
      <c r="H99" s="230">
        <v>457811</v>
      </c>
      <c r="I99" s="196">
        <v>75084</v>
      </c>
      <c r="K99" s="184">
        <v>0</v>
      </c>
      <c r="L99" s="45" t="b">
        <v>0</v>
      </c>
    </row>
    <row r="100" spans="1:12" x14ac:dyDescent="0.25">
      <c r="A100" s="45" t="s">
        <v>1711</v>
      </c>
      <c r="B100" s="45" t="s">
        <v>1712</v>
      </c>
      <c r="C100" s="45" t="s">
        <v>209</v>
      </c>
      <c r="D100" s="45" t="s">
        <v>1713</v>
      </c>
      <c r="E100" s="230">
        <v>68756</v>
      </c>
      <c r="F100" s="230">
        <v>62464.59</v>
      </c>
      <c r="G100" s="230">
        <v>6291.41</v>
      </c>
      <c r="H100" s="230">
        <v>68756</v>
      </c>
      <c r="I100" s="196">
        <v>13058</v>
      </c>
      <c r="K100" s="184">
        <v>0</v>
      </c>
      <c r="L100" s="45" t="b">
        <v>0</v>
      </c>
    </row>
    <row r="101" spans="1:12" x14ac:dyDescent="0.25">
      <c r="A101" s="45" t="s">
        <v>1714</v>
      </c>
      <c r="B101" s="45" t="s">
        <v>1715</v>
      </c>
      <c r="C101" s="45" t="s">
        <v>210</v>
      </c>
      <c r="D101" s="45" t="s">
        <v>1716</v>
      </c>
      <c r="E101" s="230">
        <v>116503</v>
      </c>
      <c r="F101" s="230">
        <v>116503</v>
      </c>
      <c r="G101" s="230">
        <v>0</v>
      </c>
      <c r="H101" s="230">
        <v>116503</v>
      </c>
      <c r="I101" s="196">
        <v>44078</v>
      </c>
      <c r="K101" s="184">
        <v>0</v>
      </c>
      <c r="L101" s="45" t="b">
        <v>0</v>
      </c>
    </row>
    <row r="102" spans="1:12" x14ac:dyDescent="0.25">
      <c r="A102" s="45" t="s">
        <v>1717</v>
      </c>
      <c r="B102" s="45" t="s">
        <v>1718</v>
      </c>
      <c r="C102" s="45" t="s">
        <v>211</v>
      </c>
      <c r="D102" s="45" t="s">
        <v>1719</v>
      </c>
      <c r="E102" s="230">
        <v>537688</v>
      </c>
      <c r="F102" s="230">
        <v>0</v>
      </c>
      <c r="G102" s="230">
        <v>0</v>
      </c>
      <c r="H102" s="230">
        <v>0</v>
      </c>
      <c r="I102" s="196">
        <v>104043</v>
      </c>
      <c r="K102" s="184">
        <v>0</v>
      </c>
      <c r="L102" s="45" t="s">
        <v>3098</v>
      </c>
    </row>
    <row r="103" spans="1:12" x14ac:dyDescent="0.25">
      <c r="A103" s="45" t="s">
        <v>1720</v>
      </c>
      <c r="B103" s="45" t="s">
        <v>1721</v>
      </c>
      <c r="C103" s="45" t="s">
        <v>212</v>
      </c>
      <c r="D103" s="45" t="s">
        <v>1722</v>
      </c>
      <c r="E103" s="230">
        <v>814156</v>
      </c>
      <c r="F103" s="230">
        <v>814156</v>
      </c>
      <c r="G103" s="230">
        <v>0</v>
      </c>
      <c r="H103" s="230">
        <v>814156</v>
      </c>
      <c r="I103" s="196">
        <v>28101</v>
      </c>
      <c r="K103" s="184">
        <v>0</v>
      </c>
      <c r="L103" s="45" t="b">
        <v>0</v>
      </c>
    </row>
    <row r="104" spans="1:12" x14ac:dyDescent="0.25">
      <c r="A104" s="45" t="s">
        <v>1723</v>
      </c>
      <c r="B104" s="45" t="s">
        <v>1724</v>
      </c>
      <c r="C104" s="45" t="s">
        <v>213</v>
      </c>
      <c r="D104" s="45" t="s">
        <v>1725</v>
      </c>
      <c r="E104" s="230">
        <v>1886384</v>
      </c>
      <c r="F104" s="230">
        <v>1886384</v>
      </c>
      <c r="G104" s="230">
        <v>0</v>
      </c>
      <c r="H104" s="230">
        <v>1886384</v>
      </c>
      <c r="I104" s="196">
        <v>28102</v>
      </c>
      <c r="K104" s="184">
        <v>0</v>
      </c>
      <c r="L104" s="45" t="b">
        <v>0</v>
      </c>
    </row>
    <row r="105" spans="1:12" x14ac:dyDescent="0.25">
      <c r="A105" s="45" t="s">
        <v>1726</v>
      </c>
      <c r="B105" s="45" t="s">
        <v>1727</v>
      </c>
      <c r="C105" s="45" t="s">
        <v>214</v>
      </c>
      <c r="D105" s="45" t="s">
        <v>1728</v>
      </c>
      <c r="E105" s="230">
        <v>658701</v>
      </c>
      <c r="F105" s="230">
        <v>658701</v>
      </c>
      <c r="G105" s="230">
        <v>0</v>
      </c>
      <c r="H105" s="230">
        <v>658701</v>
      </c>
      <c r="I105" s="196">
        <v>85049</v>
      </c>
      <c r="K105" s="184">
        <v>0</v>
      </c>
      <c r="L105" s="45" t="b">
        <v>0</v>
      </c>
    </row>
    <row r="106" spans="1:12" x14ac:dyDescent="0.25">
      <c r="A106" s="45" t="s">
        <v>1729</v>
      </c>
      <c r="B106" s="45" t="s">
        <v>1730</v>
      </c>
      <c r="C106" s="45" t="s">
        <v>215</v>
      </c>
      <c r="D106" s="45" t="s">
        <v>1731</v>
      </c>
      <c r="E106" s="230">
        <v>1155977</v>
      </c>
      <c r="F106" s="230">
        <v>1155836</v>
      </c>
      <c r="G106" s="230">
        <v>141</v>
      </c>
      <c r="H106" s="230">
        <v>1155977</v>
      </c>
      <c r="I106" s="196">
        <v>48926</v>
      </c>
      <c r="K106" s="184" t="e">
        <v>#N/A</v>
      </c>
      <c r="L106" s="45" t="e">
        <v>#N/A</v>
      </c>
    </row>
    <row r="107" spans="1:12" x14ac:dyDescent="0.25">
      <c r="A107" s="45" t="s">
        <v>1732</v>
      </c>
      <c r="B107" s="45" t="s">
        <v>1733</v>
      </c>
      <c r="C107" s="45" t="s">
        <v>216</v>
      </c>
      <c r="D107" s="45" t="s">
        <v>1734</v>
      </c>
      <c r="E107" s="230">
        <v>318165</v>
      </c>
      <c r="F107" s="230">
        <v>318165</v>
      </c>
      <c r="G107" s="230">
        <v>0</v>
      </c>
      <c r="H107" s="230">
        <v>318165</v>
      </c>
      <c r="I107" s="196">
        <v>50013</v>
      </c>
      <c r="K107" s="184">
        <v>0</v>
      </c>
      <c r="L107" s="45" t="b">
        <v>0</v>
      </c>
    </row>
    <row r="108" spans="1:12" x14ac:dyDescent="0.25">
      <c r="A108" s="45" t="s">
        <v>1735</v>
      </c>
      <c r="B108" s="45" t="s">
        <v>1736</v>
      </c>
      <c r="C108" s="45" t="s">
        <v>217</v>
      </c>
      <c r="D108" s="45" t="s">
        <v>1737</v>
      </c>
      <c r="E108" s="230">
        <v>155509</v>
      </c>
      <c r="F108" s="230">
        <v>155509</v>
      </c>
      <c r="G108" s="230">
        <v>0</v>
      </c>
      <c r="H108" s="230">
        <v>155509</v>
      </c>
      <c r="I108" s="196">
        <v>29002</v>
      </c>
      <c r="K108" s="184">
        <v>0</v>
      </c>
      <c r="L108" s="45" t="b">
        <v>0</v>
      </c>
    </row>
    <row r="109" spans="1:12" x14ac:dyDescent="0.25">
      <c r="A109" s="45" t="s">
        <v>1738</v>
      </c>
      <c r="B109" s="45" t="s">
        <v>1739</v>
      </c>
      <c r="C109" s="45" t="s">
        <v>218</v>
      </c>
      <c r="D109" s="45" t="s">
        <v>1740</v>
      </c>
      <c r="E109" s="230">
        <v>2358800</v>
      </c>
      <c r="F109" s="230">
        <v>2358511</v>
      </c>
      <c r="G109" s="230">
        <v>0</v>
      </c>
      <c r="H109" s="230">
        <v>2358511</v>
      </c>
      <c r="I109" s="196">
        <v>30093</v>
      </c>
      <c r="K109" s="184">
        <v>0</v>
      </c>
      <c r="L109" s="45" t="b">
        <v>0</v>
      </c>
    </row>
    <row r="110" spans="1:12" x14ac:dyDescent="0.25">
      <c r="A110" s="45" t="s">
        <v>1741</v>
      </c>
      <c r="B110" s="45" t="s">
        <v>1742</v>
      </c>
      <c r="C110" s="45" t="s">
        <v>219</v>
      </c>
      <c r="D110" s="45" t="s">
        <v>1743</v>
      </c>
      <c r="E110" s="230">
        <v>2200</v>
      </c>
      <c r="F110" s="230">
        <v>2199</v>
      </c>
      <c r="G110" s="230">
        <v>0</v>
      </c>
      <c r="H110" s="230">
        <v>2199</v>
      </c>
      <c r="I110" s="196">
        <v>42119</v>
      </c>
      <c r="K110" s="184">
        <v>0</v>
      </c>
      <c r="L110" s="45" t="b">
        <v>0</v>
      </c>
    </row>
    <row r="111" spans="1:12" x14ac:dyDescent="0.25">
      <c r="A111" s="45" t="s">
        <v>1744</v>
      </c>
      <c r="B111" s="45" t="s">
        <v>1745</v>
      </c>
      <c r="C111" s="45" t="s">
        <v>220</v>
      </c>
      <c r="D111" s="45" t="s">
        <v>1746</v>
      </c>
      <c r="E111" s="230">
        <v>395009</v>
      </c>
      <c r="F111" s="230">
        <v>394961</v>
      </c>
      <c r="G111" s="230">
        <v>48</v>
      </c>
      <c r="H111" s="230">
        <v>395009</v>
      </c>
      <c r="I111" s="196">
        <v>48923</v>
      </c>
      <c r="K111" s="184">
        <v>0</v>
      </c>
      <c r="L111" s="45" t="b">
        <v>0</v>
      </c>
    </row>
    <row r="112" spans="1:12" x14ac:dyDescent="0.25">
      <c r="A112" s="45" t="s">
        <v>1747</v>
      </c>
      <c r="B112" s="45" t="s">
        <v>1748</v>
      </c>
      <c r="C112" s="45" t="s">
        <v>221</v>
      </c>
      <c r="D112" s="45" t="s">
        <v>1749</v>
      </c>
      <c r="E112" s="230">
        <v>257436</v>
      </c>
      <c r="F112" s="230">
        <v>257405</v>
      </c>
      <c r="G112" s="230">
        <v>31</v>
      </c>
      <c r="H112" s="230">
        <v>257436</v>
      </c>
      <c r="I112" s="196">
        <v>78009</v>
      </c>
      <c r="K112" s="184">
        <v>0</v>
      </c>
      <c r="L112" s="45" t="b">
        <v>0</v>
      </c>
    </row>
    <row r="113" spans="1:12" x14ac:dyDescent="0.25">
      <c r="A113" s="45" t="s">
        <v>1750</v>
      </c>
      <c r="B113" s="45" t="s">
        <v>1751</v>
      </c>
      <c r="C113" s="45" t="s">
        <v>222</v>
      </c>
      <c r="D113" s="45" t="s">
        <v>1752</v>
      </c>
      <c r="E113" s="230">
        <v>252455</v>
      </c>
      <c r="F113" s="230">
        <v>252424</v>
      </c>
      <c r="G113" s="230">
        <v>31</v>
      </c>
      <c r="H113" s="230">
        <v>252455</v>
      </c>
      <c r="I113" s="196">
        <v>16092</v>
      </c>
      <c r="K113" s="184">
        <v>0</v>
      </c>
      <c r="L113" s="45" t="b">
        <v>0</v>
      </c>
    </row>
    <row r="114" spans="1:12" x14ac:dyDescent="0.25">
      <c r="A114" s="45" t="s">
        <v>1753</v>
      </c>
      <c r="B114" s="45" t="s">
        <v>1754</v>
      </c>
      <c r="C114" s="45" t="s">
        <v>223</v>
      </c>
      <c r="D114" s="45" t="s">
        <v>1755</v>
      </c>
      <c r="E114" s="230">
        <v>804447</v>
      </c>
      <c r="F114" s="230">
        <v>424918.9</v>
      </c>
      <c r="G114" s="230">
        <v>379528.1</v>
      </c>
      <c r="H114" s="230">
        <v>804447</v>
      </c>
      <c r="I114" s="196">
        <v>33093</v>
      </c>
      <c r="K114" s="184">
        <v>0</v>
      </c>
      <c r="L114" s="45" t="b">
        <v>0</v>
      </c>
    </row>
    <row r="115" spans="1:12" x14ac:dyDescent="0.25">
      <c r="A115" s="45" t="s">
        <v>1756</v>
      </c>
      <c r="B115" s="45" t="s">
        <v>1757</v>
      </c>
      <c r="C115" s="45" t="s">
        <v>224</v>
      </c>
      <c r="D115" s="45" t="s">
        <v>1758</v>
      </c>
      <c r="E115" s="230">
        <v>1708813</v>
      </c>
      <c r="F115" s="230">
        <v>1708604</v>
      </c>
      <c r="G115" s="230">
        <v>0</v>
      </c>
      <c r="H115" s="230">
        <v>1708604</v>
      </c>
      <c r="I115" s="196">
        <v>50014</v>
      </c>
      <c r="K115" s="184">
        <v>0</v>
      </c>
      <c r="L115" s="45" t="b">
        <v>0</v>
      </c>
    </row>
    <row r="116" spans="1:12" x14ac:dyDescent="0.25">
      <c r="A116" s="45" t="s">
        <v>1759</v>
      </c>
      <c r="B116" s="45" t="s">
        <v>1760</v>
      </c>
      <c r="C116" s="45" t="s">
        <v>225</v>
      </c>
      <c r="D116" s="45" t="s">
        <v>1761</v>
      </c>
      <c r="E116" s="230">
        <v>1699770</v>
      </c>
      <c r="F116" s="230">
        <v>1699770</v>
      </c>
      <c r="G116" s="230">
        <v>0</v>
      </c>
      <c r="H116" s="230">
        <v>1699770</v>
      </c>
      <c r="I116" s="196">
        <v>103132</v>
      </c>
      <c r="K116" s="184">
        <v>0</v>
      </c>
      <c r="L116" s="45" t="b">
        <v>0</v>
      </c>
    </row>
    <row r="117" spans="1:12" x14ac:dyDescent="0.25">
      <c r="A117" s="45" t="s">
        <v>1762</v>
      </c>
      <c r="B117" s="45" t="s">
        <v>1763</v>
      </c>
      <c r="C117" s="45" t="s">
        <v>226</v>
      </c>
      <c r="D117" s="45" t="s">
        <v>1764</v>
      </c>
      <c r="E117" s="230">
        <v>688778</v>
      </c>
      <c r="F117" s="230">
        <v>688778</v>
      </c>
      <c r="G117" s="230">
        <v>0</v>
      </c>
      <c r="H117" s="230">
        <v>688778</v>
      </c>
      <c r="I117" s="196">
        <v>73102</v>
      </c>
      <c r="K117" s="184">
        <v>0</v>
      </c>
      <c r="L117" s="45" t="b">
        <v>0</v>
      </c>
    </row>
    <row r="118" spans="1:12" x14ac:dyDescent="0.25">
      <c r="A118" s="45" t="s">
        <v>1765</v>
      </c>
      <c r="B118" s="45" t="s">
        <v>1766</v>
      </c>
      <c r="C118" s="45" t="s">
        <v>227</v>
      </c>
      <c r="D118" s="45" t="s">
        <v>1767</v>
      </c>
      <c r="E118" s="230">
        <v>1186081</v>
      </c>
      <c r="F118" s="230">
        <v>1185936</v>
      </c>
      <c r="G118" s="230">
        <v>145</v>
      </c>
      <c r="H118" s="230">
        <v>1186081</v>
      </c>
      <c r="I118" s="196">
        <v>85048</v>
      </c>
      <c r="K118" s="184">
        <v>0</v>
      </c>
      <c r="L118" s="45" t="b">
        <v>0</v>
      </c>
    </row>
    <row r="119" spans="1:12" x14ac:dyDescent="0.25">
      <c r="A119" s="45" t="s">
        <v>1768</v>
      </c>
      <c r="B119" s="45" t="s">
        <v>1769</v>
      </c>
      <c r="C119" s="45" t="s">
        <v>228</v>
      </c>
      <c r="D119" s="45" t="s">
        <v>1770</v>
      </c>
      <c r="E119" s="230">
        <v>2869849</v>
      </c>
      <c r="F119" s="230">
        <v>2869849</v>
      </c>
      <c r="G119" s="230">
        <v>0</v>
      </c>
      <c r="H119" s="230">
        <v>2869849</v>
      </c>
      <c r="I119" s="196">
        <v>91092</v>
      </c>
      <c r="K119" s="184">
        <v>0</v>
      </c>
      <c r="L119" s="45" t="b">
        <v>0</v>
      </c>
    </row>
    <row r="120" spans="1:12" x14ac:dyDescent="0.25">
      <c r="A120" s="45" t="s">
        <v>1771</v>
      </c>
      <c r="B120" s="45" t="s">
        <v>1772</v>
      </c>
      <c r="C120" s="45" t="s">
        <v>229</v>
      </c>
      <c r="D120" s="45" t="s">
        <v>1773</v>
      </c>
      <c r="E120" s="230">
        <v>685351</v>
      </c>
      <c r="F120" s="230">
        <v>685351</v>
      </c>
      <c r="G120" s="230">
        <v>0</v>
      </c>
      <c r="H120" s="230">
        <v>685351</v>
      </c>
      <c r="I120" s="196">
        <v>77103</v>
      </c>
      <c r="K120" s="184">
        <v>0</v>
      </c>
      <c r="L120" s="45" t="b">
        <v>0</v>
      </c>
    </row>
    <row r="121" spans="1:12" x14ac:dyDescent="0.25">
      <c r="A121" s="45" t="s">
        <v>1774</v>
      </c>
      <c r="B121" s="45" t="s">
        <v>1775</v>
      </c>
      <c r="C121" s="45" t="s">
        <v>230</v>
      </c>
      <c r="D121" s="45" t="s">
        <v>1776</v>
      </c>
      <c r="E121" s="230">
        <v>141966</v>
      </c>
      <c r="F121" s="230">
        <v>141966</v>
      </c>
      <c r="G121" s="230">
        <v>0</v>
      </c>
      <c r="H121" s="230">
        <v>141966</v>
      </c>
      <c r="I121" s="196">
        <v>19150</v>
      </c>
      <c r="K121" s="184">
        <v>0</v>
      </c>
      <c r="L121" s="45" t="b">
        <v>0</v>
      </c>
    </row>
    <row r="122" spans="1:12" x14ac:dyDescent="0.25">
      <c r="A122" s="45" t="s">
        <v>1777</v>
      </c>
      <c r="B122" s="45" t="s">
        <v>1778</v>
      </c>
      <c r="C122" s="45" t="s">
        <v>231</v>
      </c>
      <c r="D122" s="45" t="s">
        <v>1779</v>
      </c>
      <c r="E122" s="230">
        <v>815128</v>
      </c>
      <c r="F122" s="230">
        <v>815128</v>
      </c>
      <c r="G122" s="230">
        <v>0</v>
      </c>
      <c r="H122" s="230">
        <v>815128</v>
      </c>
      <c r="I122" s="196">
        <v>50005</v>
      </c>
      <c r="K122" s="184">
        <v>0</v>
      </c>
      <c r="L122" s="45" t="b">
        <v>0</v>
      </c>
    </row>
    <row r="123" spans="1:12" x14ac:dyDescent="0.25">
      <c r="A123" s="45" t="s">
        <v>1780</v>
      </c>
      <c r="B123" s="45" t="s">
        <v>1781</v>
      </c>
      <c r="C123" s="45" t="s">
        <v>233</v>
      </c>
      <c r="D123" s="45" t="s">
        <v>1782</v>
      </c>
      <c r="E123" s="230">
        <v>255798</v>
      </c>
      <c r="F123" s="230">
        <v>255767</v>
      </c>
      <c r="G123" s="230">
        <v>0</v>
      </c>
      <c r="H123" s="230">
        <v>255767</v>
      </c>
      <c r="I123" s="196">
        <v>11076</v>
      </c>
      <c r="K123" s="184" t="e">
        <v>#N/A</v>
      </c>
      <c r="L123" s="45" t="e">
        <v>#N/A</v>
      </c>
    </row>
    <row r="124" spans="1:12" x14ac:dyDescent="0.25">
      <c r="A124" s="45" t="s">
        <v>1783</v>
      </c>
      <c r="B124" s="45" t="s">
        <v>1784</v>
      </c>
      <c r="C124" s="45" t="s">
        <v>234</v>
      </c>
      <c r="D124" s="45" t="s">
        <v>1785</v>
      </c>
      <c r="E124" s="230">
        <v>1483915</v>
      </c>
      <c r="F124" s="230">
        <v>854193.6</v>
      </c>
      <c r="G124" s="230">
        <v>460724.6</v>
      </c>
      <c r="H124" s="230">
        <v>1314918.2</v>
      </c>
      <c r="I124" s="196">
        <v>18047</v>
      </c>
      <c r="K124" s="184">
        <v>31338.94</v>
      </c>
      <c r="L124" s="45" t="b">
        <v>0</v>
      </c>
    </row>
    <row r="125" spans="1:12" x14ac:dyDescent="0.25">
      <c r="A125" s="45" t="s">
        <v>1786</v>
      </c>
      <c r="B125" s="45" t="s">
        <v>1787</v>
      </c>
      <c r="C125" s="45" t="s">
        <v>235</v>
      </c>
      <c r="D125" s="45" t="s">
        <v>1788</v>
      </c>
      <c r="E125" s="230">
        <v>92470</v>
      </c>
      <c r="F125" s="230">
        <v>92459</v>
      </c>
      <c r="G125" s="230">
        <v>11</v>
      </c>
      <c r="H125" s="230">
        <v>92470</v>
      </c>
      <c r="I125" s="196">
        <v>19147</v>
      </c>
      <c r="K125" s="184">
        <v>0</v>
      </c>
      <c r="L125" s="45" t="b">
        <v>0</v>
      </c>
    </row>
    <row r="126" spans="1:12" x14ac:dyDescent="0.25">
      <c r="A126" s="45" t="s">
        <v>1789</v>
      </c>
      <c r="B126" s="45" t="s">
        <v>1790</v>
      </c>
      <c r="C126" s="45" t="s">
        <v>236</v>
      </c>
      <c r="D126" s="45" t="s">
        <v>1791</v>
      </c>
      <c r="E126" s="230">
        <v>1533724</v>
      </c>
      <c r="F126" s="230">
        <v>1533724</v>
      </c>
      <c r="G126" s="230">
        <v>0</v>
      </c>
      <c r="H126" s="230">
        <v>1533724</v>
      </c>
      <c r="I126" s="196">
        <v>73099</v>
      </c>
      <c r="K126" s="184">
        <v>0</v>
      </c>
      <c r="L126" s="45" t="b">
        <v>0</v>
      </c>
    </row>
    <row r="127" spans="1:12" x14ac:dyDescent="0.25">
      <c r="A127" s="45" t="s">
        <v>1792</v>
      </c>
      <c r="B127" s="45" t="s">
        <v>1793</v>
      </c>
      <c r="C127" s="45" t="s">
        <v>237</v>
      </c>
      <c r="D127" s="45" t="s">
        <v>1794</v>
      </c>
      <c r="E127" s="230">
        <v>1573285</v>
      </c>
      <c r="F127" s="230">
        <v>1573092</v>
      </c>
      <c r="G127" s="230">
        <v>193</v>
      </c>
      <c r="H127" s="230">
        <v>1573285</v>
      </c>
      <c r="I127" s="196">
        <v>67055</v>
      </c>
      <c r="K127" s="184">
        <v>0</v>
      </c>
      <c r="L127" s="45" t="b">
        <v>0</v>
      </c>
    </row>
    <row r="128" spans="1:12" x14ac:dyDescent="0.25">
      <c r="A128" s="45" t="s">
        <v>1795</v>
      </c>
      <c r="B128" s="45" t="s">
        <v>1796</v>
      </c>
      <c r="C128" s="45" t="s">
        <v>238</v>
      </c>
      <c r="D128" s="45" t="s">
        <v>1797</v>
      </c>
      <c r="E128" s="230">
        <v>1955564</v>
      </c>
      <c r="F128" s="230">
        <v>983586.95</v>
      </c>
      <c r="G128" s="230">
        <v>0</v>
      </c>
      <c r="H128" s="230">
        <v>983586.95</v>
      </c>
      <c r="I128" s="196">
        <v>20002</v>
      </c>
      <c r="K128" s="184">
        <v>0</v>
      </c>
      <c r="L128" s="45" t="b">
        <v>0</v>
      </c>
    </row>
    <row r="129" spans="1:12" x14ac:dyDescent="0.25">
      <c r="A129" s="45" t="s">
        <v>1798</v>
      </c>
      <c r="B129" s="45" t="s">
        <v>1799</v>
      </c>
      <c r="C129" s="45" t="s">
        <v>239</v>
      </c>
      <c r="D129" s="45" t="s">
        <v>1800</v>
      </c>
      <c r="E129" s="230">
        <v>2209032</v>
      </c>
      <c r="F129" s="230">
        <v>2209032</v>
      </c>
      <c r="G129" s="230">
        <v>0</v>
      </c>
      <c r="H129" s="230">
        <v>2209032</v>
      </c>
      <c r="I129" s="196">
        <v>66102</v>
      </c>
      <c r="K129" s="184">
        <v>0</v>
      </c>
      <c r="L129" s="45" t="b">
        <v>0</v>
      </c>
    </row>
    <row r="130" spans="1:12" x14ac:dyDescent="0.25">
      <c r="A130" s="45" t="s">
        <v>1801</v>
      </c>
      <c r="B130" s="45" t="s">
        <v>1802</v>
      </c>
      <c r="C130" s="45" t="s">
        <v>1803</v>
      </c>
      <c r="D130" s="45" t="s">
        <v>1804</v>
      </c>
      <c r="E130" s="230">
        <v>696994</v>
      </c>
      <c r="F130" s="230">
        <v>696909</v>
      </c>
      <c r="G130" s="230">
        <v>85</v>
      </c>
      <c r="H130" s="230">
        <v>696994</v>
      </c>
      <c r="I130" s="196">
        <v>57002</v>
      </c>
      <c r="K130" s="184">
        <v>0</v>
      </c>
      <c r="L130" s="45" t="b">
        <v>0</v>
      </c>
    </row>
    <row r="131" spans="1:12" x14ac:dyDescent="0.25">
      <c r="A131" s="45" t="s">
        <v>1805</v>
      </c>
      <c r="B131" s="45" t="s">
        <v>1806</v>
      </c>
      <c r="C131" s="45" t="s">
        <v>240</v>
      </c>
      <c r="D131" s="45" t="s">
        <v>1807</v>
      </c>
      <c r="E131" s="230">
        <v>722426</v>
      </c>
      <c r="F131" s="230">
        <v>722338</v>
      </c>
      <c r="G131" s="230">
        <v>0</v>
      </c>
      <c r="H131" s="230">
        <v>722338</v>
      </c>
      <c r="I131" s="196">
        <v>101107</v>
      </c>
      <c r="K131" s="184">
        <v>0</v>
      </c>
      <c r="L131" s="45" t="b">
        <v>0</v>
      </c>
    </row>
    <row r="132" spans="1:12" x14ac:dyDescent="0.25">
      <c r="A132" s="45" t="s">
        <v>1808</v>
      </c>
      <c r="B132" s="45" t="s">
        <v>1809</v>
      </c>
      <c r="C132" s="45" t="s">
        <v>241</v>
      </c>
      <c r="D132" s="45" t="s">
        <v>1810</v>
      </c>
      <c r="E132" s="230">
        <v>186743</v>
      </c>
      <c r="F132" s="230">
        <v>186720</v>
      </c>
      <c r="G132" s="230">
        <v>23</v>
      </c>
      <c r="H132" s="230">
        <v>186743</v>
      </c>
      <c r="I132" s="196">
        <v>29003</v>
      </c>
      <c r="K132" s="184">
        <v>0</v>
      </c>
      <c r="L132" s="45" t="b">
        <v>0</v>
      </c>
    </row>
    <row r="133" spans="1:12" x14ac:dyDescent="0.25">
      <c r="A133" s="45" t="s">
        <v>1811</v>
      </c>
      <c r="B133" s="45" t="s">
        <v>1812</v>
      </c>
      <c r="C133" s="45" t="s">
        <v>242</v>
      </c>
      <c r="D133" s="45" t="s">
        <v>1813</v>
      </c>
      <c r="E133" s="230">
        <v>1785594</v>
      </c>
      <c r="F133" s="230">
        <v>1785594</v>
      </c>
      <c r="G133" s="230">
        <v>0</v>
      </c>
      <c r="H133" s="230">
        <v>1785594</v>
      </c>
      <c r="I133" s="196">
        <v>48924</v>
      </c>
      <c r="K133" s="184">
        <v>0</v>
      </c>
      <c r="L133" s="45" t="b">
        <v>0</v>
      </c>
    </row>
    <row r="134" spans="1:12" x14ac:dyDescent="0.25">
      <c r="A134" s="45" t="s">
        <v>1814</v>
      </c>
      <c r="B134" s="45" t="s">
        <v>1815</v>
      </c>
      <c r="C134" s="45" t="s">
        <v>243</v>
      </c>
      <c r="D134" s="45" t="s">
        <v>1816</v>
      </c>
      <c r="E134" s="230">
        <v>1336448</v>
      </c>
      <c r="F134" s="230">
        <v>1336283.7</v>
      </c>
      <c r="G134" s="230">
        <v>0</v>
      </c>
      <c r="H134" s="230">
        <v>1336283.7</v>
      </c>
      <c r="I134" s="196">
        <v>24089</v>
      </c>
      <c r="K134" s="184">
        <v>0</v>
      </c>
      <c r="L134" s="45" t="b">
        <v>0</v>
      </c>
    </row>
    <row r="135" spans="1:12" x14ac:dyDescent="0.25">
      <c r="A135" s="45" t="s">
        <v>1817</v>
      </c>
      <c r="B135" s="45" t="s">
        <v>1818</v>
      </c>
      <c r="C135" s="45" t="s">
        <v>244</v>
      </c>
      <c r="D135" s="45" t="s">
        <v>1819</v>
      </c>
      <c r="E135" s="230">
        <v>376690</v>
      </c>
      <c r="F135" s="230">
        <v>376690</v>
      </c>
      <c r="G135" s="230">
        <v>0</v>
      </c>
      <c r="H135" s="230">
        <v>376690</v>
      </c>
      <c r="I135" s="196">
        <v>5122</v>
      </c>
      <c r="K135" s="184">
        <v>0</v>
      </c>
      <c r="L135" s="45" t="b">
        <v>0</v>
      </c>
    </row>
    <row r="136" spans="1:12" x14ac:dyDescent="0.25">
      <c r="A136" s="45" t="s">
        <v>1820</v>
      </c>
      <c r="B136" s="45" t="s">
        <v>1821</v>
      </c>
      <c r="C136" s="45" t="s">
        <v>245</v>
      </c>
      <c r="D136" s="45" t="s">
        <v>1822</v>
      </c>
      <c r="E136" s="230">
        <v>544771</v>
      </c>
      <c r="F136" s="230">
        <v>544704</v>
      </c>
      <c r="G136" s="230">
        <v>0</v>
      </c>
      <c r="H136" s="230">
        <v>544704</v>
      </c>
      <c r="I136" s="196">
        <v>39142</v>
      </c>
      <c r="K136" s="184">
        <v>0</v>
      </c>
      <c r="L136" s="45" t="b">
        <v>0</v>
      </c>
    </row>
    <row r="137" spans="1:12" x14ac:dyDescent="0.25">
      <c r="A137" s="45" t="s">
        <v>1823</v>
      </c>
      <c r="B137" s="45" t="s">
        <v>1824</v>
      </c>
      <c r="C137" s="45" t="s">
        <v>246</v>
      </c>
      <c r="D137" s="45" t="s">
        <v>1825</v>
      </c>
      <c r="E137" s="230">
        <v>652688</v>
      </c>
      <c r="F137" s="230">
        <v>652688</v>
      </c>
      <c r="G137" s="230">
        <v>0</v>
      </c>
      <c r="H137" s="230">
        <v>652688</v>
      </c>
      <c r="I137" s="196">
        <v>84002</v>
      </c>
      <c r="K137" s="184">
        <v>0</v>
      </c>
      <c r="L137" s="45" t="b">
        <v>0</v>
      </c>
    </row>
    <row r="138" spans="1:12" x14ac:dyDescent="0.25">
      <c r="A138" s="45" t="s">
        <v>1826</v>
      </c>
      <c r="B138" s="45" t="s">
        <v>1827</v>
      </c>
      <c r="C138" s="45" t="s">
        <v>247</v>
      </c>
      <c r="D138" s="45" t="s">
        <v>1828</v>
      </c>
      <c r="E138" s="230">
        <v>100854</v>
      </c>
      <c r="F138" s="230">
        <v>100854</v>
      </c>
      <c r="G138" s="230">
        <v>0</v>
      </c>
      <c r="H138" s="230">
        <v>100854</v>
      </c>
      <c r="I138" s="196">
        <v>3033</v>
      </c>
      <c r="K138" s="184">
        <v>0</v>
      </c>
      <c r="L138" s="45" t="b">
        <v>0</v>
      </c>
    </row>
    <row r="139" spans="1:12" x14ac:dyDescent="0.25">
      <c r="A139" s="45" t="s">
        <v>1829</v>
      </c>
      <c r="B139" s="45" t="s">
        <v>1830</v>
      </c>
      <c r="C139" s="45" t="s">
        <v>248</v>
      </c>
      <c r="D139" s="45" t="s">
        <v>1831</v>
      </c>
      <c r="E139" s="230">
        <v>634147</v>
      </c>
      <c r="F139" s="230">
        <v>628019.01</v>
      </c>
      <c r="G139" s="230">
        <v>6127.99</v>
      </c>
      <c r="H139" s="230">
        <v>634147</v>
      </c>
      <c r="I139" s="196">
        <v>46140</v>
      </c>
      <c r="K139" s="184">
        <v>4564.3100000000004</v>
      </c>
      <c r="L139" s="45" t="b">
        <v>0</v>
      </c>
    </row>
    <row r="140" spans="1:12" x14ac:dyDescent="0.25">
      <c r="A140" s="45" t="s">
        <v>1832</v>
      </c>
      <c r="B140" s="45" t="s">
        <v>1833</v>
      </c>
      <c r="C140" s="45" t="s">
        <v>249</v>
      </c>
      <c r="D140" s="45" t="s">
        <v>1834</v>
      </c>
      <c r="E140" s="230">
        <v>2731653</v>
      </c>
      <c r="F140" s="230">
        <v>2113627.21</v>
      </c>
      <c r="G140" s="230">
        <v>565321.34</v>
      </c>
      <c r="H140" s="230">
        <v>2678948.5499999998</v>
      </c>
      <c r="I140" s="196">
        <v>94078</v>
      </c>
      <c r="K140" s="184">
        <v>0</v>
      </c>
      <c r="L140" s="45" t="b">
        <v>0</v>
      </c>
    </row>
    <row r="141" spans="1:12" x14ac:dyDescent="0.25">
      <c r="A141" s="45" t="s">
        <v>1835</v>
      </c>
      <c r="B141" s="45" t="s">
        <v>1836</v>
      </c>
      <c r="C141" s="45" t="s">
        <v>250</v>
      </c>
      <c r="D141" s="45" t="s">
        <v>1837</v>
      </c>
      <c r="E141" s="230">
        <v>560642</v>
      </c>
      <c r="F141" s="230">
        <v>560573</v>
      </c>
      <c r="G141" s="230">
        <v>0</v>
      </c>
      <c r="H141" s="230">
        <v>560573</v>
      </c>
      <c r="I141" s="196">
        <v>45077</v>
      </c>
      <c r="K141" s="184">
        <v>0</v>
      </c>
      <c r="L141" s="45" t="b">
        <v>0</v>
      </c>
    </row>
    <row r="142" spans="1:12" x14ac:dyDescent="0.25">
      <c r="A142" s="45" t="s">
        <v>1838</v>
      </c>
      <c r="B142" s="45" t="s">
        <v>1839</v>
      </c>
      <c r="C142" s="45" t="s">
        <v>251</v>
      </c>
      <c r="D142" s="45" t="s">
        <v>1840</v>
      </c>
      <c r="E142" s="230">
        <v>14479094</v>
      </c>
      <c r="F142" s="230">
        <v>12939441.82</v>
      </c>
      <c r="G142" s="230">
        <v>145132.26999999999</v>
      </c>
      <c r="H142" s="230">
        <v>13084574.09</v>
      </c>
      <c r="I142" s="196">
        <v>96089</v>
      </c>
      <c r="K142" s="184">
        <v>0</v>
      </c>
      <c r="L142" s="45" t="b">
        <v>0</v>
      </c>
    </row>
    <row r="143" spans="1:12" x14ac:dyDescent="0.25">
      <c r="A143" s="45" t="s">
        <v>1841</v>
      </c>
      <c r="B143" s="45" t="s">
        <v>1842</v>
      </c>
      <c r="C143" s="45" t="s">
        <v>252</v>
      </c>
      <c r="D143" s="45" t="s">
        <v>1843</v>
      </c>
      <c r="E143" s="230">
        <v>1333562</v>
      </c>
      <c r="F143" s="230">
        <v>1333399</v>
      </c>
      <c r="G143" s="230">
        <v>163</v>
      </c>
      <c r="H143" s="230">
        <v>1333562</v>
      </c>
      <c r="I143" s="196">
        <v>50006</v>
      </c>
      <c r="K143" s="184">
        <v>0</v>
      </c>
      <c r="L143" s="45" t="b">
        <v>0</v>
      </c>
    </row>
    <row r="144" spans="1:12" x14ac:dyDescent="0.25">
      <c r="A144" s="234" t="s">
        <v>1844</v>
      </c>
      <c r="B144" s="45" t="s">
        <v>1845</v>
      </c>
      <c r="C144" s="45" t="s">
        <v>253</v>
      </c>
      <c r="D144" s="45" t="s">
        <v>1846</v>
      </c>
      <c r="E144" s="232">
        <v>1197906</v>
      </c>
      <c r="F144" s="232">
        <v>0</v>
      </c>
      <c r="G144" s="232">
        <v>1197906</v>
      </c>
      <c r="H144" s="230">
        <v>1197906</v>
      </c>
      <c r="I144" s="196">
        <v>112101</v>
      </c>
      <c r="K144" s="184">
        <v>0</v>
      </c>
      <c r="L144" s="45" t="b">
        <v>0</v>
      </c>
    </row>
    <row r="145" spans="1:12" x14ac:dyDescent="0.25">
      <c r="A145" s="45" t="s">
        <v>1847</v>
      </c>
      <c r="B145" s="45" t="s">
        <v>1848</v>
      </c>
      <c r="C145" s="45" t="s">
        <v>254</v>
      </c>
      <c r="D145" s="45" t="s">
        <v>1849</v>
      </c>
      <c r="E145" s="230">
        <v>1408678</v>
      </c>
      <c r="F145" s="230">
        <v>1336739.3899999999</v>
      </c>
      <c r="G145" s="230">
        <v>71938.61</v>
      </c>
      <c r="H145" s="230">
        <v>1408678</v>
      </c>
      <c r="I145" s="196">
        <v>106003</v>
      </c>
      <c r="K145" s="184">
        <v>0</v>
      </c>
      <c r="L145" s="45" t="b">
        <v>0</v>
      </c>
    </row>
    <row r="146" spans="1:12" x14ac:dyDescent="0.25">
      <c r="A146" s="45" t="s">
        <v>1850</v>
      </c>
      <c r="B146" s="45" t="s">
        <v>1851</v>
      </c>
      <c r="C146" s="45" t="s">
        <v>255</v>
      </c>
      <c r="D146" s="45" t="s">
        <v>1852</v>
      </c>
      <c r="E146" s="230">
        <v>3583837</v>
      </c>
      <c r="F146" s="230">
        <v>3583397</v>
      </c>
      <c r="G146" s="230">
        <v>0</v>
      </c>
      <c r="H146" s="230">
        <v>3583397</v>
      </c>
      <c r="I146" s="196">
        <v>48066</v>
      </c>
      <c r="K146" s="184">
        <v>0</v>
      </c>
      <c r="L146" s="45" t="b">
        <v>0</v>
      </c>
    </row>
    <row r="147" spans="1:12" x14ac:dyDescent="0.25">
      <c r="A147" s="45" t="s">
        <v>1853</v>
      </c>
      <c r="B147" s="45" t="s">
        <v>1854</v>
      </c>
      <c r="C147" s="45" t="s">
        <v>256</v>
      </c>
      <c r="D147" s="45" t="s">
        <v>1855</v>
      </c>
      <c r="E147" s="230">
        <v>4025412</v>
      </c>
      <c r="F147" s="230">
        <v>431805.26</v>
      </c>
      <c r="G147" s="230">
        <v>2666800.52</v>
      </c>
      <c r="H147" s="230">
        <v>3098605.7800000003</v>
      </c>
      <c r="I147" s="196">
        <v>50012</v>
      </c>
      <c r="K147" s="184">
        <v>0</v>
      </c>
      <c r="L147" s="45" t="b">
        <v>0</v>
      </c>
    </row>
    <row r="148" spans="1:12" x14ac:dyDescent="0.25">
      <c r="A148" s="45" t="s">
        <v>1856</v>
      </c>
      <c r="B148" s="45" t="s">
        <v>1857</v>
      </c>
      <c r="C148" s="45" t="s">
        <v>257</v>
      </c>
      <c r="D148" s="45" t="s">
        <v>1858</v>
      </c>
      <c r="E148" s="230">
        <v>3892167</v>
      </c>
      <c r="F148" s="230">
        <v>3892167</v>
      </c>
      <c r="G148" s="230">
        <v>0</v>
      </c>
      <c r="H148" s="230">
        <v>3892167</v>
      </c>
      <c r="I148" s="196">
        <v>92088</v>
      </c>
      <c r="K148" s="184">
        <v>0</v>
      </c>
      <c r="L148" s="45" t="b">
        <v>0</v>
      </c>
    </row>
    <row r="149" spans="1:12" x14ac:dyDescent="0.25">
      <c r="A149" s="45" t="s">
        <v>1859</v>
      </c>
      <c r="B149" s="45" t="s">
        <v>1860</v>
      </c>
      <c r="C149" s="45" t="s">
        <v>258</v>
      </c>
      <c r="D149" s="45" t="s">
        <v>1861</v>
      </c>
      <c r="E149" s="230">
        <v>79384</v>
      </c>
      <c r="F149" s="230">
        <v>79374</v>
      </c>
      <c r="G149" s="230">
        <v>0</v>
      </c>
      <c r="H149" s="230">
        <v>79374</v>
      </c>
      <c r="I149" s="196">
        <v>36123</v>
      </c>
      <c r="K149" s="184">
        <v>0</v>
      </c>
      <c r="L149" s="45" t="b">
        <v>0</v>
      </c>
    </row>
    <row r="150" spans="1:12" x14ac:dyDescent="0.25">
      <c r="A150" s="45" t="s">
        <v>1862</v>
      </c>
      <c r="B150" s="45" t="s">
        <v>1863</v>
      </c>
      <c r="C150" s="45" t="s">
        <v>259</v>
      </c>
      <c r="D150" s="45" t="s">
        <v>1864</v>
      </c>
      <c r="E150" s="230">
        <v>2401906</v>
      </c>
      <c r="F150" s="230">
        <v>2157725.9300000002</v>
      </c>
      <c r="G150" s="230">
        <v>244180.07</v>
      </c>
      <c r="H150" s="230">
        <v>2401906</v>
      </c>
      <c r="I150" s="196">
        <v>62072</v>
      </c>
      <c r="K150" s="184">
        <v>0</v>
      </c>
      <c r="L150" s="45" t="b">
        <v>0</v>
      </c>
    </row>
    <row r="151" spans="1:12" x14ac:dyDescent="0.25">
      <c r="A151" s="45" t="s">
        <v>1865</v>
      </c>
      <c r="B151" s="45" t="s">
        <v>1866</v>
      </c>
      <c r="C151" s="45" t="s">
        <v>260</v>
      </c>
      <c r="D151" s="45" t="s">
        <v>1867</v>
      </c>
      <c r="E151" s="230">
        <v>3012191</v>
      </c>
      <c r="F151" s="230">
        <v>666711.72</v>
      </c>
      <c r="G151" s="230">
        <v>0</v>
      </c>
      <c r="H151" s="230">
        <v>666711.72</v>
      </c>
      <c r="I151" s="196">
        <v>48922</v>
      </c>
      <c r="K151" s="184" t="e">
        <v>#N/A</v>
      </c>
      <c r="L151" s="45" t="e">
        <v>#N/A</v>
      </c>
    </row>
    <row r="152" spans="1:12" x14ac:dyDescent="0.25">
      <c r="A152" s="45" t="s">
        <v>1868</v>
      </c>
      <c r="B152" s="45" t="s">
        <v>1869</v>
      </c>
      <c r="C152" s="45" t="s">
        <v>261</v>
      </c>
      <c r="D152" s="45" t="s">
        <v>1870</v>
      </c>
      <c r="E152" s="230">
        <v>4849712</v>
      </c>
      <c r="F152" s="230">
        <v>4849712</v>
      </c>
      <c r="G152" s="230">
        <v>0</v>
      </c>
      <c r="H152" s="230">
        <v>4849712</v>
      </c>
      <c r="I152" s="196">
        <v>92087</v>
      </c>
      <c r="K152" s="184" t="e">
        <v>#N/A</v>
      </c>
      <c r="L152" s="45" t="e">
        <v>#N/A</v>
      </c>
    </row>
    <row r="153" spans="1:12" x14ac:dyDescent="0.25">
      <c r="A153" s="45" t="s">
        <v>1871</v>
      </c>
      <c r="B153" s="45" t="s">
        <v>1872</v>
      </c>
      <c r="C153" s="45" t="s">
        <v>262</v>
      </c>
      <c r="D153" s="45" t="s">
        <v>1873</v>
      </c>
      <c r="E153" s="230">
        <v>1684995</v>
      </c>
      <c r="F153" s="230">
        <v>1684789</v>
      </c>
      <c r="G153" s="230">
        <v>206</v>
      </c>
      <c r="H153" s="230">
        <v>1684995</v>
      </c>
      <c r="I153" s="196">
        <v>14129</v>
      </c>
      <c r="K153" s="184">
        <v>0</v>
      </c>
      <c r="L153" s="45" t="b">
        <v>0</v>
      </c>
    </row>
    <row r="154" spans="1:12" x14ac:dyDescent="0.25">
      <c r="A154" s="45" t="s">
        <v>1874</v>
      </c>
      <c r="B154" s="45" t="s">
        <v>1875</v>
      </c>
      <c r="C154" s="45" t="s">
        <v>263</v>
      </c>
      <c r="D154" s="45" t="s">
        <v>1876</v>
      </c>
      <c r="E154" s="230">
        <v>1101854</v>
      </c>
      <c r="F154" s="230">
        <v>1101719</v>
      </c>
      <c r="G154" s="230">
        <v>0</v>
      </c>
      <c r="H154" s="230">
        <v>1101719</v>
      </c>
      <c r="I154" s="196">
        <v>77102</v>
      </c>
      <c r="K154" s="184">
        <v>0</v>
      </c>
      <c r="L154" s="45" t="b">
        <v>0</v>
      </c>
    </row>
    <row r="155" spans="1:12" x14ac:dyDescent="0.25">
      <c r="A155" s="45" t="s">
        <v>1877</v>
      </c>
      <c r="B155" s="45" t="s">
        <v>1878</v>
      </c>
      <c r="C155" s="45" t="s">
        <v>264</v>
      </c>
      <c r="D155" s="45" t="s">
        <v>1879</v>
      </c>
      <c r="E155" s="230">
        <v>960850</v>
      </c>
      <c r="F155" s="230">
        <v>960850</v>
      </c>
      <c r="G155" s="230">
        <v>0</v>
      </c>
      <c r="H155" s="230">
        <v>960850</v>
      </c>
      <c r="I155" s="196">
        <v>104042</v>
      </c>
      <c r="K155" s="184">
        <v>0</v>
      </c>
      <c r="L155" s="45" t="b">
        <v>0</v>
      </c>
    </row>
    <row r="156" spans="1:12" x14ac:dyDescent="0.25">
      <c r="A156" s="45" t="s">
        <v>1880</v>
      </c>
      <c r="B156" s="45" t="s">
        <v>1881</v>
      </c>
      <c r="C156" s="45" t="s">
        <v>265</v>
      </c>
      <c r="D156" s="45" t="s">
        <v>1882</v>
      </c>
      <c r="E156" s="230">
        <v>412602</v>
      </c>
      <c r="F156" s="230">
        <v>412602</v>
      </c>
      <c r="G156" s="230">
        <v>0</v>
      </c>
      <c r="H156" s="230">
        <v>412602</v>
      </c>
      <c r="I156" s="196">
        <v>31121</v>
      </c>
      <c r="K156" s="184">
        <v>0</v>
      </c>
      <c r="L156" s="45" t="b">
        <v>0</v>
      </c>
    </row>
    <row r="157" spans="1:12" x14ac:dyDescent="0.25">
      <c r="A157" s="45" t="s">
        <v>1883</v>
      </c>
      <c r="B157" s="45" t="s">
        <v>1884</v>
      </c>
      <c r="C157" s="45" t="s">
        <v>266</v>
      </c>
      <c r="D157" s="45" t="s">
        <v>1885</v>
      </c>
      <c r="E157" s="230">
        <v>159945</v>
      </c>
      <c r="F157" s="230">
        <v>159925</v>
      </c>
      <c r="G157" s="230">
        <v>0</v>
      </c>
      <c r="H157" s="230">
        <v>159925</v>
      </c>
      <c r="I157" s="196">
        <v>53112</v>
      </c>
      <c r="K157" s="184">
        <v>0</v>
      </c>
      <c r="L157" s="45" t="b">
        <v>0</v>
      </c>
    </row>
    <row r="158" spans="1:12" x14ac:dyDescent="0.25">
      <c r="A158" s="45" t="s">
        <v>1886</v>
      </c>
      <c r="B158" s="45" t="s">
        <v>1887</v>
      </c>
      <c r="C158" s="45" t="s">
        <v>267</v>
      </c>
      <c r="D158" s="45" t="s">
        <v>1888</v>
      </c>
      <c r="E158" s="230">
        <v>559138</v>
      </c>
      <c r="F158" s="230">
        <v>526138</v>
      </c>
      <c r="G158" s="230">
        <v>0</v>
      </c>
      <c r="H158" s="230">
        <v>526138</v>
      </c>
      <c r="I158" s="196">
        <v>37039</v>
      </c>
      <c r="K158" s="184">
        <v>0</v>
      </c>
      <c r="L158" s="45" t="b">
        <v>0</v>
      </c>
    </row>
    <row r="159" spans="1:12" x14ac:dyDescent="0.25">
      <c r="A159" s="45" t="s">
        <v>1889</v>
      </c>
      <c r="B159" s="45" t="s">
        <v>1890</v>
      </c>
      <c r="C159" s="45" t="s">
        <v>268</v>
      </c>
      <c r="D159" s="45" t="s">
        <v>1891</v>
      </c>
      <c r="E159" s="230">
        <v>1096137</v>
      </c>
      <c r="F159" s="230">
        <v>1096002</v>
      </c>
      <c r="G159" s="230">
        <v>135</v>
      </c>
      <c r="H159" s="230">
        <v>1096137</v>
      </c>
      <c r="I159" s="196">
        <v>37037</v>
      </c>
      <c r="K159" s="184">
        <v>0</v>
      </c>
      <c r="L159" s="45" t="b">
        <v>0</v>
      </c>
    </row>
    <row r="160" spans="1:12" x14ac:dyDescent="0.25">
      <c r="A160" s="45" t="s">
        <v>1892</v>
      </c>
      <c r="B160" s="45" t="s">
        <v>1893</v>
      </c>
      <c r="C160" s="45" t="s">
        <v>269</v>
      </c>
      <c r="D160" s="45" t="s">
        <v>1894</v>
      </c>
      <c r="E160" s="230">
        <v>1714423</v>
      </c>
      <c r="F160" s="230">
        <v>1714213</v>
      </c>
      <c r="G160" s="230">
        <v>210</v>
      </c>
      <c r="H160" s="230">
        <v>1714423</v>
      </c>
      <c r="I160" s="196">
        <v>115916</v>
      </c>
      <c r="K160" s="184">
        <v>0</v>
      </c>
      <c r="L160" s="45" t="b">
        <v>0</v>
      </c>
    </row>
    <row r="161" spans="1:12" x14ac:dyDescent="0.25">
      <c r="A161" s="45" t="s">
        <v>1895</v>
      </c>
      <c r="B161" s="45" t="s">
        <v>1896</v>
      </c>
      <c r="C161" s="45" t="s">
        <v>270</v>
      </c>
      <c r="D161" s="45" t="s">
        <v>1897</v>
      </c>
      <c r="E161" s="230">
        <v>564385</v>
      </c>
      <c r="F161" s="230">
        <v>420884</v>
      </c>
      <c r="G161" s="230">
        <v>143501</v>
      </c>
      <c r="H161" s="230">
        <v>564385</v>
      </c>
      <c r="I161" s="196">
        <v>48905</v>
      </c>
      <c r="K161" s="184">
        <v>0</v>
      </c>
      <c r="L161" s="45" t="b">
        <v>0</v>
      </c>
    </row>
    <row r="162" spans="1:12" x14ac:dyDescent="0.25">
      <c r="A162" s="45" t="s">
        <v>1898</v>
      </c>
      <c r="B162" s="45" t="s">
        <v>1899</v>
      </c>
      <c r="C162" s="45" t="s">
        <v>271</v>
      </c>
      <c r="D162" s="45" t="s">
        <v>1900</v>
      </c>
      <c r="E162" s="230">
        <v>404013</v>
      </c>
      <c r="F162" s="230">
        <v>404013</v>
      </c>
      <c r="G162" s="230">
        <v>0</v>
      </c>
      <c r="H162" s="230">
        <v>404013</v>
      </c>
      <c r="I162" s="196">
        <v>72073</v>
      </c>
      <c r="K162" s="184">
        <v>0</v>
      </c>
      <c r="L162" s="45" t="b">
        <v>0</v>
      </c>
    </row>
    <row r="163" spans="1:12" x14ac:dyDescent="0.25">
      <c r="A163" s="45" t="s">
        <v>1901</v>
      </c>
      <c r="B163" s="45" t="s">
        <v>1902</v>
      </c>
      <c r="C163" s="45" t="s">
        <v>272</v>
      </c>
      <c r="D163" s="45" t="s">
        <v>1903</v>
      </c>
      <c r="E163" s="230">
        <v>46506</v>
      </c>
      <c r="F163" s="230">
        <v>17179.77</v>
      </c>
      <c r="G163" s="230">
        <v>29326.23</v>
      </c>
      <c r="H163" s="230">
        <v>46506</v>
      </c>
      <c r="I163" s="196">
        <v>97127</v>
      </c>
      <c r="K163" s="184">
        <v>0</v>
      </c>
      <c r="L163" s="45" t="b">
        <v>0</v>
      </c>
    </row>
    <row r="164" spans="1:12" x14ac:dyDescent="0.25">
      <c r="A164" s="45" t="s">
        <v>1904</v>
      </c>
      <c r="B164" s="45" t="s">
        <v>1905</v>
      </c>
      <c r="C164" s="45" t="s">
        <v>273</v>
      </c>
      <c r="D164" s="45" t="s">
        <v>1906</v>
      </c>
      <c r="E164" s="230">
        <v>138676</v>
      </c>
      <c r="F164" s="230">
        <v>138676</v>
      </c>
      <c r="G164" s="230">
        <v>0</v>
      </c>
      <c r="H164" s="230">
        <v>138676</v>
      </c>
      <c r="I164" s="196">
        <v>41004</v>
      </c>
      <c r="K164" s="184">
        <v>0</v>
      </c>
      <c r="L164" s="45" t="b">
        <v>0</v>
      </c>
    </row>
    <row r="165" spans="1:12" x14ac:dyDescent="0.25">
      <c r="A165" s="45" t="s">
        <v>1907</v>
      </c>
      <c r="B165" s="45" t="s">
        <v>1908</v>
      </c>
      <c r="C165" s="45" t="s">
        <v>274</v>
      </c>
      <c r="D165" s="45" t="s">
        <v>1909</v>
      </c>
      <c r="E165" s="230">
        <v>184893</v>
      </c>
      <c r="F165" s="230">
        <v>184893</v>
      </c>
      <c r="G165" s="230">
        <v>0</v>
      </c>
      <c r="H165" s="230">
        <v>184893</v>
      </c>
      <c r="I165" s="196">
        <v>45078</v>
      </c>
      <c r="K165" s="184">
        <v>0</v>
      </c>
      <c r="L165" s="45" t="b">
        <v>0</v>
      </c>
    </row>
    <row r="166" spans="1:12" x14ac:dyDescent="0.25">
      <c r="A166" s="45" t="s">
        <v>1910</v>
      </c>
      <c r="B166" s="45" t="s">
        <v>1911</v>
      </c>
      <c r="C166" s="45" t="s">
        <v>275</v>
      </c>
      <c r="D166" s="45" t="s">
        <v>1912</v>
      </c>
      <c r="E166" s="230">
        <v>346546</v>
      </c>
      <c r="F166" s="230">
        <v>346504</v>
      </c>
      <c r="G166" s="230">
        <v>0</v>
      </c>
      <c r="H166" s="230">
        <v>346504</v>
      </c>
      <c r="I166" s="196">
        <v>46135</v>
      </c>
      <c r="K166" s="184">
        <v>0</v>
      </c>
      <c r="L166" s="45" t="b">
        <v>0</v>
      </c>
    </row>
    <row r="167" spans="1:12" x14ac:dyDescent="0.25">
      <c r="A167" s="45" t="s">
        <v>1913</v>
      </c>
      <c r="B167" s="45" t="s">
        <v>1914</v>
      </c>
      <c r="C167" s="45" t="s">
        <v>276</v>
      </c>
      <c r="D167" s="45" t="s">
        <v>1915</v>
      </c>
      <c r="E167" s="230">
        <v>259461</v>
      </c>
      <c r="F167" s="230">
        <v>259429</v>
      </c>
      <c r="G167" s="230">
        <v>0</v>
      </c>
      <c r="H167" s="230">
        <v>259429</v>
      </c>
      <c r="I167" s="196">
        <v>6103</v>
      </c>
      <c r="K167" s="184">
        <v>0</v>
      </c>
      <c r="L167" s="45" t="b">
        <v>0</v>
      </c>
    </row>
    <row r="168" spans="1:12" x14ac:dyDescent="0.25">
      <c r="A168" s="45" t="s">
        <v>1916</v>
      </c>
      <c r="B168" s="45" t="s">
        <v>1917</v>
      </c>
      <c r="C168" s="45" t="s">
        <v>277</v>
      </c>
      <c r="D168" s="45" t="s">
        <v>1918</v>
      </c>
      <c r="E168" s="230">
        <v>413372</v>
      </c>
      <c r="F168" s="230">
        <v>413372</v>
      </c>
      <c r="G168" s="230">
        <v>0</v>
      </c>
      <c r="H168" s="230">
        <v>413372</v>
      </c>
      <c r="I168" s="196">
        <v>48913</v>
      </c>
      <c r="K168" s="184">
        <v>0</v>
      </c>
      <c r="L168" s="45" t="b">
        <v>0</v>
      </c>
    </row>
    <row r="169" spans="1:12" x14ac:dyDescent="0.25">
      <c r="A169" s="45" t="s">
        <v>1919</v>
      </c>
      <c r="B169" s="45" t="s">
        <v>1920</v>
      </c>
      <c r="C169" s="45" t="s">
        <v>278</v>
      </c>
      <c r="D169" s="45" t="s">
        <v>1921</v>
      </c>
      <c r="E169" s="230">
        <v>1016430</v>
      </c>
      <c r="F169" s="230">
        <v>1016305</v>
      </c>
      <c r="G169" s="230">
        <v>125</v>
      </c>
      <c r="H169" s="230">
        <v>1016430</v>
      </c>
      <c r="I169" s="196">
        <v>48069</v>
      </c>
      <c r="K169" s="184">
        <v>0</v>
      </c>
      <c r="L169" s="45" t="b">
        <v>0</v>
      </c>
    </row>
    <row r="170" spans="1:12" x14ac:dyDescent="0.25">
      <c r="A170" s="45" t="s">
        <v>1922</v>
      </c>
      <c r="B170" s="45" t="s">
        <v>1923</v>
      </c>
      <c r="C170" s="45" t="s">
        <v>279</v>
      </c>
      <c r="D170" s="45" t="s">
        <v>1924</v>
      </c>
      <c r="E170" s="230">
        <v>4863797</v>
      </c>
      <c r="F170" s="230">
        <v>4863201</v>
      </c>
      <c r="G170" s="230">
        <v>0</v>
      </c>
      <c r="H170" s="230">
        <v>4863201</v>
      </c>
      <c r="I170" s="196">
        <v>48074</v>
      </c>
      <c r="K170" s="184">
        <v>0</v>
      </c>
      <c r="L170" s="45" t="b">
        <v>0</v>
      </c>
    </row>
    <row r="171" spans="1:12" x14ac:dyDescent="0.25">
      <c r="A171" s="45" t="s">
        <v>1925</v>
      </c>
      <c r="B171" s="45" t="s">
        <v>1926</v>
      </c>
      <c r="C171" s="45" t="s">
        <v>280</v>
      </c>
      <c r="D171" s="45" t="s">
        <v>1927</v>
      </c>
      <c r="E171" s="230">
        <v>569608</v>
      </c>
      <c r="F171" s="230">
        <v>310307.32</v>
      </c>
      <c r="G171" s="230">
        <v>259300.68</v>
      </c>
      <c r="H171" s="230">
        <v>569608</v>
      </c>
      <c r="I171" s="196">
        <v>50002</v>
      </c>
      <c r="K171" s="184">
        <v>0</v>
      </c>
      <c r="L171" s="45" t="b">
        <v>0</v>
      </c>
    </row>
    <row r="172" spans="1:12" x14ac:dyDescent="0.25">
      <c r="A172" s="45" t="s">
        <v>1928</v>
      </c>
      <c r="B172" s="45" t="s">
        <v>1929</v>
      </c>
      <c r="C172" s="45" t="s">
        <v>281</v>
      </c>
      <c r="D172" s="45" t="s">
        <v>1930</v>
      </c>
      <c r="E172" s="230">
        <v>243711</v>
      </c>
      <c r="F172" s="230">
        <v>243710.57</v>
      </c>
      <c r="G172" s="230">
        <v>0</v>
      </c>
      <c r="H172" s="230">
        <v>243710.57</v>
      </c>
      <c r="I172" s="196">
        <v>105123</v>
      </c>
      <c r="K172" s="184">
        <v>0</v>
      </c>
      <c r="L172" s="45" t="b">
        <v>0</v>
      </c>
    </row>
    <row r="173" spans="1:12" x14ac:dyDescent="0.25">
      <c r="A173" s="45" t="s">
        <v>1931</v>
      </c>
      <c r="B173" s="45" t="s">
        <v>1932</v>
      </c>
      <c r="C173" s="45" t="s">
        <v>282</v>
      </c>
      <c r="D173" s="45" t="s">
        <v>1933</v>
      </c>
      <c r="E173" s="230">
        <v>423583</v>
      </c>
      <c r="F173" s="230">
        <v>423583</v>
      </c>
      <c r="G173" s="230">
        <v>0</v>
      </c>
      <c r="H173" s="230">
        <v>423583</v>
      </c>
      <c r="I173" s="196">
        <v>33092</v>
      </c>
      <c r="K173" s="184">
        <v>0</v>
      </c>
      <c r="L173" s="45" t="b">
        <v>0</v>
      </c>
    </row>
    <row r="174" spans="1:12" x14ac:dyDescent="0.25">
      <c r="A174" s="45" t="s">
        <v>1934</v>
      </c>
      <c r="B174" s="45" t="s">
        <v>1935</v>
      </c>
      <c r="C174" s="45" t="s">
        <v>283</v>
      </c>
      <c r="D174" s="45" t="s">
        <v>1936</v>
      </c>
      <c r="E174" s="230">
        <v>250104</v>
      </c>
      <c r="F174" s="230">
        <v>250074</v>
      </c>
      <c r="G174" s="230">
        <v>0</v>
      </c>
      <c r="H174" s="230">
        <v>250074</v>
      </c>
      <c r="I174" s="196">
        <v>80121</v>
      </c>
      <c r="K174" s="184">
        <v>0</v>
      </c>
      <c r="L174" s="45" t="b">
        <v>0</v>
      </c>
    </row>
    <row r="175" spans="1:12" x14ac:dyDescent="0.25">
      <c r="A175" s="45" t="s">
        <v>1937</v>
      </c>
      <c r="B175" s="45" t="s">
        <v>1938</v>
      </c>
      <c r="C175" s="45" t="s">
        <v>284</v>
      </c>
      <c r="D175" s="45" t="s">
        <v>1939</v>
      </c>
      <c r="E175" s="230">
        <v>455940</v>
      </c>
      <c r="F175" s="230">
        <v>455940</v>
      </c>
      <c r="G175" s="230">
        <v>0</v>
      </c>
      <c r="H175" s="230">
        <v>455940</v>
      </c>
      <c r="I175" s="196">
        <v>29004</v>
      </c>
      <c r="K175" s="184">
        <v>0</v>
      </c>
      <c r="L175" s="45" t="b">
        <v>0</v>
      </c>
    </row>
    <row r="176" spans="1:12" x14ac:dyDescent="0.25">
      <c r="A176" s="45" t="s">
        <v>1940</v>
      </c>
      <c r="B176" s="45" t="s">
        <v>1941</v>
      </c>
      <c r="C176" s="45" t="s">
        <v>285</v>
      </c>
      <c r="D176" s="45" t="s">
        <v>1942</v>
      </c>
      <c r="E176" s="230">
        <v>1443423</v>
      </c>
      <c r="F176" s="230">
        <v>1082147.6599999999</v>
      </c>
      <c r="G176" s="230">
        <v>338218.57</v>
      </c>
      <c r="H176" s="230">
        <v>1420366.23</v>
      </c>
      <c r="I176" s="196">
        <v>111086</v>
      </c>
      <c r="K176" s="184">
        <v>0</v>
      </c>
      <c r="L176" s="45" t="b">
        <v>0</v>
      </c>
    </row>
    <row r="177" spans="1:12" x14ac:dyDescent="0.25">
      <c r="A177" s="45" t="s">
        <v>1943</v>
      </c>
      <c r="B177" s="45" t="s">
        <v>1944</v>
      </c>
      <c r="C177" s="45" t="s">
        <v>286</v>
      </c>
      <c r="D177" s="45" t="s">
        <v>1945</v>
      </c>
      <c r="E177" s="230">
        <v>236538</v>
      </c>
      <c r="F177" s="230">
        <v>230538</v>
      </c>
      <c r="G177" s="230">
        <v>0</v>
      </c>
      <c r="H177" s="230">
        <v>230538</v>
      </c>
      <c r="I177" s="196">
        <v>40100</v>
      </c>
      <c r="K177" s="184">
        <v>0</v>
      </c>
      <c r="L177" s="45" t="b">
        <v>0</v>
      </c>
    </row>
    <row r="178" spans="1:12" x14ac:dyDescent="0.25">
      <c r="A178" s="45" t="s">
        <v>1946</v>
      </c>
      <c r="B178" s="45" t="s">
        <v>1947</v>
      </c>
      <c r="C178" s="45" t="s">
        <v>287</v>
      </c>
      <c r="D178" s="45" t="s">
        <v>1948</v>
      </c>
      <c r="E178" s="230">
        <v>2037565</v>
      </c>
      <c r="F178" s="230">
        <v>2037565</v>
      </c>
      <c r="G178" s="230">
        <v>0</v>
      </c>
      <c r="H178" s="230">
        <v>2037565</v>
      </c>
      <c r="I178" s="196">
        <v>48902</v>
      </c>
      <c r="K178" s="184">
        <v>0</v>
      </c>
      <c r="L178" s="45" t="b">
        <v>0</v>
      </c>
    </row>
    <row r="179" spans="1:12" x14ac:dyDescent="0.25">
      <c r="A179" s="45" t="s">
        <v>1949</v>
      </c>
      <c r="B179" s="45" t="s">
        <v>1950</v>
      </c>
      <c r="C179" s="45" t="s">
        <v>288</v>
      </c>
      <c r="D179" s="45" t="s">
        <v>1951</v>
      </c>
      <c r="E179" s="230">
        <v>118904</v>
      </c>
      <c r="F179" s="230">
        <v>29930.94</v>
      </c>
      <c r="G179" s="230">
        <v>0</v>
      </c>
      <c r="H179" s="230">
        <v>29930.94</v>
      </c>
      <c r="I179" s="196">
        <v>17121</v>
      </c>
      <c r="K179" s="184">
        <v>0</v>
      </c>
      <c r="L179" s="45" t="b">
        <v>0</v>
      </c>
    </row>
    <row r="180" spans="1:12" x14ac:dyDescent="0.25">
      <c r="A180" s="45" t="s">
        <v>1952</v>
      </c>
      <c r="B180" s="45" t="s">
        <v>1953</v>
      </c>
      <c r="C180" s="45" t="s">
        <v>289</v>
      </c>
      <c r="D180" s="45" t="s">
        <v>1954</v>
      </c>
      <c r="E180" s="230">
        <v>370149</v>
      </c>
      <c r="F180" s="230">
        <v>370104</v>
      </c>
      <c r="G180" s="230">
        <v>45</v>
      </c>
      <c r="H180" s="230">
        <v>370149</v>
      </c>
      <c r="I180" s="196">
        <v>84003</v>
      </c>
      <c r="K180" s="184">
        <v>0</v>
      </c>
      <c r="L180" s="45" t="b">
        <v>0</v>
      </c>
    </row>
    <row r="181" spans="1:12" x14ac:dyDescent="0.25">
      <c r="A181" s="45" t="s">
        <v>1955</v>
      </c>
      <c r="B181" s="45" t="s">
        <v>1956</v>
      </c>
      <c r="C181" s="45" t="s">
        <v>290</v>
      </c>
      <c r="D181" s="45" t="s">
        <v>1957</v>
      </c>
      <c r="E181" s="230">
        <v>943170</v>
      </c>
      <c r="F181" s="230">
        <v>943055</v>
      </c>
      <c r="G181" s="230">
        <v>115</v>
      </c>
      <c r="H181" s="230">
        <v>943170</v>
      </c>
      <c r="I181" s="196">
        <v>10089</v>
      </c>
      <c r="K181" s="184">
        <v>0</v>
      </c>
      <c r="L181" s="45" t="b">
        <v>0</v>
      </c>
    </row>
    <row r="182" spans="1:12" x14ac:dyDescent="0.25">
      <c r="A182" s="45" t="s">
        <v>1958</v>
      </c>
      <c r="B182" s="45" t="s">
        <v>1959</v>
      </c>
      <c r="C182" s="45" t="s">
        <v>291</v>
      </c>
      <c r="D182" s="45" t="s">
        <v>1960</v>
      </c>
      <c r="E182" s="230">
        <v>440715</v>
      </c>
      <c r="F182" s="230">
        <v>336550.55</v>
      </c>
      <c r="G182" s="230">
        <v>104164.45</v>
      </c>
      <c r="H182" s="230">
        <v>440715</v>
      </c>
      <c r="I182" s="196">
        <v>13055</v>
      </c>
      <c r="K182" s="184">
        <v>0</v>
      </c>
      <c r="L182" s="45" t="b">
        <v>0</v>
      </c>
    </row>
    <row r="183" spans="1:12" x14ac:dyDescent="0.25">
      <c r="A183" s="45" t="s">
        <v>1961</v>
      </c>
      <c r="B183" s="45" t="s">
        <v>1962</v>
      </c>
      <c r="C183" s="45" t="s">
        <v>292</v>
      </c>
      <c r="D183" s="45" t="s">
        <v>1963</v>
      </c>
      <c r="E183" s="230">
        <v>1767016</v>
      </c>
      <c r="F183" s="230">
        <v>883399.5</v>
      </c>
      <c r="G183" s="230">
        <v>883616.5</v>
      </c>
      <c r="H183" s="230">
        <v>1767016</v>
      </c>
      <c r="I183" s="196">
        <v>96103</v>
      </c>
      <c r="K183" s="184">
        <v>0</v>
      </c>
      <c r="L183" s="45" t="b">
        <v>0</v>
      </c>
    </row>
    <row r="184" spans="1:12" x14ac:dyDescent="0.25">
      <c r="A184" s="45" t="s">
        <v>1964</v>
      </c>
      <c r="B184" s="45" t="s">
        <v>1965</v>
      </c>
      <c r="C184" s="45" t="s">
        <v>293</v>
      </c>
      <c r="D184" s="45" t="s">
        <v>1966</v>
      </c>
      <c r="E184" s="230">
        <v>3244992</v>
      </c>
      <c r="F184" s="230">
        <v>3244992</v>
      </c>
      <c r="G184" s="230">
        <v>0</v>
      </c>
      <c r="H184" s="230">
        <v>3244992</v>
      </c>
      <c r="I184" s="196">
        <v>64075</v>
      </c>
      <c r="K184" s="184">
        <v>0</v>
      </c>
      <c r="L184" s="45" t="b">
        <v>0</v>
      </c>
    </row>
    <row r="185" spans="1:12" x14ac:dyDescent="0.25">
      <c r="A185" s="45" t="s">
        <v>1967</v>
      </c>
      <c r="B185" s="45" t="s">
        <v>1968</v>
      </c>
      <c r="C185" s="45" t="s">
        <v>294</v>
      </c>
      <c r="D185" s="45" t="s">
        <v>1969</v>
      </c>
      <c r="E185" s="230">
        <v>6814</v>
      </c>
      <c r="F185" s="230">
        <v>6813</v>
      </c>
      <c r="G185" s="230">
        <v>1</v>
      </c>
      <c r="H185" s="230">
        <v>6814</v>
      </c>
      <c r="I185" s="196">
        <v>97122</v>
      </c>
      <c r="K185" s="184">
        <v>1</v>
      </c>
      <c r="L185" s="45" t="b">
        <v>0</v>
      </c>
    </row>
    <row r="186" spans="1:12" x14ac:dyDescent="0.25">
      <c r="A186" s="45" t="s">
        <v>1970</v>
      </c>
      <c r="B186" s="45" t="s">
        <v>1971</v>
      </c>
      <c r="C186" s="45" t="s">
        <v>295</v>
      </c>
      <c r="D186" s="45" t="s">
        <v>1972</v>
      </c>
      <c r="E186" s="230">
        <v>104046</v>
      </c>
      <c r="F186" s="230">
        <v>104046</v>
      </c>
      <c r="G186" s="230">
        <v>0</v>
      </c>
      <c r="H186" s="230">
        <v>104046</v>
      </c>
      <c r="I186" s="196">
        <v>89088</v>
      </c>
      <c r="K186" s="184">
        <v>0</v>
      </c>
      <c r="L186" s="45" t="b">
        <v>0</v>
      </c>
    </row>
    <row r="187" spans="1:12" x14ac:dyDescent="0.25">
      <c r="A187" s="45" t="s">
        <v>1973</v>
      </c>
      <c r="B187" s="45" t="s">
        <v>1974</v>
      </c>
      <c r="C187" s="45" t="s">
        <v>296</v>
      </c>
      <c r="D187" s="45" t="s">
        <v>1975</v>
      </c>
      <c r="E187" s="230">
        <v>320220</v>
      </c>
      <c r="F187" s="230">
        <v>0</v>
      </c>
      <c r="G187" s="230">
        <v>0</v>
      </c>
      <c r="H187" s="230">
        <v>0</v>
      </c>
      <c r="I187" s="196">
        <v>10092</v>
      </c>
      <c r="K187" s="184">
        <v>0</v>
      </c>
      <c r="L187" s="45" t="s">
        <v>3098</v>
      </c>
    </row>
    <row r="188" spans="1:12" x14ac:dyDescent="0.25">
      <c r="A188" s="45" t="s">
        <v>1976</v>
      </c>
      <c r="B188" s="45" t="s">
        <v>1977</v>
      </c>
      <c r="C188" s="45" t="s">
        <v>297</v>
      </c>
      <c r="D188" s="45" t="s">
        <v>1978</v>
      </c>
      <c r="E188" s="230">
        <v>1123284</v>
      </c>
      <c r="F188" s="230">
        <v>1123284</v>
      </c>
      <c r="G188" s="230">
        <v>0</v>
      </c>
      <c r="H188" s="230">
        <v>1123284</v>
      </c>
      <c r="I188" s="196">
        <v>19149</v>
      </c>
      <c r="K188" s="184">
        <v>0</v>
      </c>
      <c r="L188" s="45" t="b">
        <v>0</v>
      </c>
    </row>
    <row r="189" spans="1:12" x14ac:dyDescent="0.25">
      <c r="A189" s="45" t="s">
        <v>1979</v>
      </c>
      <c r="B189" s="45" t="s">
        <v>1980</v>
      </c>
      <c r="C189" s="45" t="s">
        <v>298</v>
      </c>
      <c r="D189" s="45" t="s">
        <v>1981</v>
      </c>
      <c r="E189" s="230">
        <v>1965997</v>
      </c>
      <c r="F189" s="230">
        <v>1521141.15</v>
      </c>
      <c r="G189" s="230">
        <v>444855.85</v>
      </c>
      <c r="H189" s="230">
        <v>1965997</v>
      </c>
      <c r="I189" s="196">
        <v>114113</v>
      </c>
      <c r="K189" s="184">
        <v>76810.92</v>
      </c>
      <c r="L189" s="45" t="b">
        <v>0</v>
      </c>
    </row>
    <row r="190" spans="1:12" x14ac:dyDescent="0.25">
      <c r="A190" s="45" t="s">
        <v>1982</v>
      </c>
      <c r="B190" s="45" t="s">
        <v>1983</v>
      </c>
      <c r="C190" s="45" t="s">
        <v>299</v>
      </c>
      <c r="D190" s="45" t="s">
        <v>1984</v>
      </c>
      <c r="E190" s="230">
        <v>433329</v>
      </c>
      <c r="F190" s="230">
        <v>433329</v>
      </c>
      <c r="G190" s="230">
        <v>0</v>
      </c>
      <c r="H190" s="230">
        <v>433329</v>
      </c>
      <c r="I190" s="196">
        <v>115925</v>
      </c>
      <c r="K190" s="184">
        <v>0</v>
      </c>
      <c r="L190" s="45" t="b">
        <v>0</v>
      </c>
    </row>
    <row r="191" spans="1:12" x14ac:dyDescent="0.25">
      <c r="A191" s="45" t="s">
        <v>1985</v>
      </c>
      <c r="B191" s="45" t="s">
        <v>1986</v>
      </c>
      <c r="C191" s="45" t="s">
        <v>300</v>
      </c>
      <c r="D191" s="45" t="s">
        <v>1987</v>
      </c>
      <c r="E191" s="230">
        <v>1944971</v>
      </c>
      <c r="F191" s="230">
        <v>1705968.73</v>
      </c>
      <c r="G191" s="230">
        <v>225037.26</v>
      </c>
      <c r="H191" s="230">
        <v>1931005.99</v>
      </c>
      <c r="I191" s="196">
        <v>78002</v>
      </c>
      <c r="K191" s="184">
        <v>0</v>
      </c>
      <c r="L191" s="45" t="b">
        <v>0</v>
      </c>
    </row>
    <row r="192" spans="1:12" x14ac:dyDescent="0.25">
      <c r="A192" s="45" t="s">
        <v>1988</v>
      </c>
      <c r="B192" s="45" t="s">
        <v>1989</v>
      </c>
      <c r="C192" s="45" t="s">
        <v>301</v>
      </c>
      <c r="D192" s="45" t="s">
        <v>1990</v>
      </c>
      <c r="E192" s="230">
        <v>22196997</v>
      </c>
      <c r="F192" s="230">
        <v>22196997</v>
      </c>
      <c r="G192" s="230">
        <v>0</v>
      </c>
      <c r="H192" s="230">
        <v>22196997</v>
      </c>
      <c r="I192" s="196">
        <v>96088</v>
      </c>
      <c r="K192" s="184">
        <v>0</v>
      </c>
      <c r="L192" s="45" t="b">
        <v>0</v>
      </c>
    </row>
    <row r="193" spans="1:12" x14ac:dyDescent="0.25">
      <c r="A193" s="45" t="s">
        <v>1991</v>
      </c>
      <c r="B193" s="45" t="s">
        <v>1992</v>
      </c>
      <c r="C193" s="45" t="s">
        <v>302</v>
      </c>
      <c r="D193" s="45" t="s">
        <v>1993</v>
      </c>
      <c r="E193" s="230">
        <v>1000041</v>
      </c>
      <c r="F193" s="230">
        <v>999937.08000000007</v>
      </c>
      <c r="G193" s="230">
        <v>0</v>
      </c>
      <c r="H193" s="230">
        <v>999937.08000000007</v>
      </c>
      <c r="I193" s="196">
        <v>42111</v>
      </c>
      <c r="K193" s="184">
        <v>0</v>
      </c>
      <c r="L193" s="45" t="b">
        <v>0</v>
      </c>
    </row>
    <row r="194" spans="1:12" x14ac:dyDescent="0.25">
      <c r="A194" s="45" t="s">
        <v>1994</v>
      </c>
      <c r="B194" s="45" t="s">
        <v>1995</v>
      </c>
      <c r="C194" s="45" t="s">
        <v>303</v>
      </c>
      <c r="D194" s="45" t="s">
        <v>1996</v>
      </c>
      <c r="E194" s="230">
        <v>849500</v>
      </c>
      <c r="F194" s="230">
        <v>849396</v>
      </c>
      <c r="G194" s="230">
        <v>104</v>
      </c>
      <c r="H194" s="230">
        <v>849500</v>
      </c>
      <c r="I194" s="196">
        <v>43004</v>
      </c>
      <c r="K194" s="184">
        <v>0</v>
      </c>
      <c r="L194" s="45" t="b">
        <v>0</v>
      </c>
    </row>
    <row r="195" spans="1:12" x14ac:dyDescent="0.25">
      <c r="A195" s="45" t="s">
        <v>1997</v>
      </c>
      <c r="B195" s="45" t="s">
        <v>1998</v>
      </c>
      <c r="C195" s="45" t="s">
        <v>304</v>
      </c>
      <c r="D195" s="45" t="s">
        <v>1999</v>
      </c>
      <c r="E195" s="230">
        <v>12094502</v>
      </c>
      <c r="F195" s="230">
        <v>12093020</v>
      </c>
      <c r="G195" s="230">
        <v>1482</v>
      </c>
      <c r="H195" s="230">
        <v>12094502</v>
      </c>
      <c r="I195" s="196">
        <v>48072</v>
      </c>
      <c r="K195" s="184">
        <v>0</v>
      </c>
      <c r="L195" s="45" t="b">
        <v>0</v>
      </c>
    </row>
    <row r="196" spans="1:12" x14ac:dyDescent="0.25">
      <c r="A196" s="45" t="s">
        <v>2000</v>
      </c>
      <c r="B196" s="45" t="s">
        <v>2001</v>
      </c>
      <c r="C196" s="45" t="s">
        <v>305</v>
      </c>
      <c r="D196" s="45" t="s">
        <v>2002</v>
      </c>
      <c r="E196" s="230">
        <v>918835</v>
      </c>
      <c r="F196" s="230">
        <v>918722</v>
      </c>
      <c r="G196" s="230">
        <v>0</v>
      </c>
      <c r="H196" s="230">
        <v>918722</v>
      </c>
      <c r="I196" s="196">
        <v>43001</v>
      </c>
      <c r="K196" s="184">
        <v>0</v>
      </c>
      <c r="L196" s="45" t="b">
        <v>0</v>
      </c>
    </row>
    <row r="197" spans="1:12" x14ac:dyDescent="0.25">
      <c r="A197" s="45" t="s">
        <v>2003</v>
      </c>
      <c r="B197" s="45" t="s">
        <v>2004</v>
      </c>
      <c r="C197" s="45" t="s">
        <v>306</v>
      </c>
      <c r="D197" s="45" t="s">
        <v>2005</v>
      </c>
      <c r="E197" s="230">
        <v>204339</v>
      </c>
      <c r="F197" s="232">
        <v>204339</v>
      </c>
      <c r="G197" s="232">
        <v>0</v>
      </c>
      <c r="H197" s="230">
        <v>204339</v>
      </c>
      <c r="I197" s="196">
        <v>88075</v>
      </c>
      <c r="K197" s="184">
        <v>0</v>
      </c>
      <c r="L197" s="45" t="b">
        <v>0</v>
      </c>
    </row>
    <row r="198" spans="1:12" x14ac:dyDescent="0.25">
      <c r="A198" s="45" t="s">
        <v>2006</v>
      </c>
      <c r="B198" s="45" t="s">
        <v>2007</v>
      </c>
      <c r="C198" s="45" t="s">
        <v>307</v>
      </c>
      <c r="D198" s="45" t="s">
        <v>2008</v>
      </c>
      <c r="E198" s="230">
        <v>165289</v>
      </c>
      <c r="F198" s="230">
        <v>165289</v>
      </c>
      <c r="G198" s="230">
        <v>0</v>
      </c>
      <c r="H198" s="230">
        <v>165289</v>
      </c>
      <c r="I198" s="196">
        <v>68071</v>
      </c>
      <c r="K198" s="184">
        <v>0</v>
      </c>
      <c r="L198" s="45" t="b">
        <v>0</v>
      </c>
    </row>
    <row r="199" spans="1:12" x14ac:dyDescent="0.25">
      <c r="A199" s="45" t="s">
        <v>2009</v>
      </c>
      <c r="B199" s="45" t="s">
        <v>2010</v>
      </c>
      <c r="C199" s="45" t="s">
        <v>308</v>
      </c>
      <c r="D199" s="45" t="s">
        <v>2011</v>
      </c>
      <c r="E199" s="230">
        <v>1329301</v>
      </c>
      <c r="F199" s="230">
        <v>388154.35</v>
      </c>
      <c r="G199" s="230">
        <v>593570.25</v>
      </c>
      <c r="H199" s="230">
        <v>981724.6</v>
      </c>
      <c r="I199" s="196">
        <v>50003</v>
      </c>
      <c r="K199" s="184">
        <v>0</v>
      </c>
      <c r="L199" s="45" t="b">
        <v>0</v>
      </c>
    </row>
    <row r="200" spans="1:12" x14ac:dyDescent="0.25">
      <c r="A200" s="45" t="s">
        <v>2012</v>
      </c>
      <c r="B200" s="45" t="s">
        <v>2013</v>
      </c>
      <c r="C200" s="45" t="s">
        <v>309</v>
      </c>
      <c r="D200" s="45" t="s">
        <v>2014</v>
      </c>
      <c r="E200" s="230">
        <v>2155003</v>
      </c>
      <c r="F200" s="230">
        <v>2155003</v>
      </c>
      <c r="G200" s="230">
        <v>0</v>
      </c>
      <c r="H200" s="230">
        <v>2155003</v>
      </c>
      <c r="I200" s="196">
        <v>48904</v>
      </c>
      <c r="K200" s="184">
        <v>0</v>
      </c>
      <c r="L200" s="45" t="b">
        <v>0</v>
      </c>
    </row>
    <row r="201" spans="1:12" x14ac:dyDescent="0.25">
      <c r="A201" s="45" t="s">
        <v>2015</v>
      </c>
      <c r="B201" s="45" t="s">
        <v>2016</v>
      </c>
      <c r="C201" s="45" t="s">
        <v>310</v>
      </c>
      <c r="D201" s="45" t="s">
        <v>2017</v>
      </c>
      <c r="E201" s="230">
        <v>803841</v>
      </c>
      <c r="F201" s="230">
        <v>803841</v>
      </c>
      <c r="G201" s="230">
        <v>0</v>
      </c>
      <c r="H201" s="230">
        <v>803841</v>
      </c>
      <c r="I201" s="196">
        <v>35094</v>
      </c>
      <c r="K201" s="184">
        <v>0</v>
      </c>
      <c r="L201" s="45" t="b">
        <v>0</v>
      </c>
    </row>
    <row r="202" spans="1:12" x14ac:dyDescent="0.25">
      <c r="A202" s="45" t="s">
        <v>2018</v>
      </c>
      <c r="B202" s="45" t="s">
        <v>2019</v>
      </c>
      <c r="C202" s="45" t="s">
        <v>311</v>
      </c>
      <c r="D202" s="45" t="s">
        <v>2020</v>
      </c>
      <c r="E202" s="230">
        <v>643073</v>
      </c>
      <c r="F202" s="230">
        <v>643073</v>
      </c>
      <c r="G202" s="230">
        <v>0</v>
      </c>
      <c r="H202" s="230">
        <v>643073</v>
      </c>
      <c r="I202" s="196">
        <v>51152</v>
      </c>
      <c r="K202" s="184">
        <v>0</v>
      </c>
      <c r="L202" s="45" t="b">
        <v>0</v>
      </c>
    </row>
    <row r="203" spans="1:12" x14ac:dyDescent="0.25">
      <c r="A203" s="45" t="s">
        <v>2021</v>
      </c>
      <c r="B203" s="45" t="s">
        <v>2022</v>
      </c>
      <c r="C203" s="45" t="s">
        <v>312</v>
      </c>
      <c r="D203" s="45" t="s">
        <v>2023</v>
      </c>
      <c r="E203" s="230">
        <v>76004</v>
      </c>
      <c r="F203" s="230">
        <v>76004</v>
      </c>
      <c r="G203" s="230">
        <v>0</v>
      </c>
      <c r="H203" s="230">
        <v>76004</v>
      </c>
      <c r="I203" s="196">
        <v>69107</v>
      </c>
      <c r="K203" s="184">
        <v>0</v>
      </c>
      <c r="L203" s="45" t="b">
        <v>0</v>
      </c>
    </row>
    <row r="204" spans="1:12" x14ac:dyDescent="0.25">
      <c r="A204" s="45" t="s">
        <v>2024</v>
      </c>
      <c r="B204" s="45" t="s">
        <v>2025</v>
      </c>
      <c r="C204" s="45" t="s">
        <v>313</v>
      </c>
      <c r="D204" s="45" t="s">
        <v>2026</v>
      </c>
      <c r="E204" s="230">
        <v>1609930</v>
      </c>
      <c r="F204" s="230">
        <v>1609732</v>
      </c>
      <c r="G204" s="230">
        <v>198</v>
      </c>
      <c r="H204" s="230">
        <v>1609930</v>
      </c>
      <c r="I204" s="196">
        <v>106005</v>
      </c>
      <c r="K204" s="184">
        <v>0</v>
      </c>
      <c r="L204" s="45" t="b">
        <v>0</v>
      </c>
    </row>
    <row r="205" spans="1:12" x14ac:dyDescent="0.25">
      <c r="A205" s="45" t="s">
        <v>2027</v>
      </c>
      <c r="B205" s="45" t="s">
        <v>2028</v>
      </c>
      <c r="C205" s="45" t="s">
        <v>314</v>
      </c>
      <c r="D205" s="45" t="s">
        <v>2029</v>
      </c>
      <c r="E205" s="230">
        <v>256696</v>
      </c>
      <c r="F205" s="230">
        <v>256665</v>
      </c>
      <c r="G205" s="230">
        <v>31</v>
      </c>
      <c r="H205" s="230">
        <v>256696</v>
      </c>
      <c r="I205" s="196">
        <v>48925</v>
      </c>
      <c r="K205" s="184">
        <v>0</v>
      </c>
      <c r="L205" s="45" t="b">
        <v>0</v>
      </c>
    </row>
    <row r="206" spans="1:12" x14ac:dyDescent="0.25">
      <c r="A206" s="45" t="s">
        <v>2030</v>
      </c>
      <c r="B206" s="45" t="s">
        <v>2031</v>
      </c>
      <c r="C206" s="45" t="s">
        <v>315</v>
      </c>
      <c r="D206" s="45" t="s">
        <v>2032</v>
      </c>
      <c r="E206" s="230">
        <v>1678904</v>
      </c>
      <c r="F206" s="230">
        <v>1678904</v>
      </c>
      <c r="G206" s="230">
        <v>0</v>
      </c>
      <c r="H206" s="230">
        <v>1678904</v>
      </c>
      <c r="I206" s="196">
        <v>107152</v>
      </c>
      <c r="K206" s="184">
        <v>0</v>
      </c>
      <c r="L206" s="45" t="b">
        <v>0</v>
      </c>
    </row>
    <row r="207" spans="1:12" x14ac:dyDescent="0.25">
      <c r="A207" s="45" t="s">
        <v>2033</v>
      </c>
      <c r="B207" s="45" t="s">
        <v>2034</v>
      </c>
      <c r="C207" s="45" t="s">
        <v>316</v>
      </c>
      <c r="D207" s="45" t="s">
        <v>2035</v>
      </c>
      <c r="E207" s="230">
        <v>441041</v>
      </c>
      <c r="F207" s="230">
        <v>440987</v>
      </c>
      <c r="G207" s="230">
        <v>0</v>
      </c>
      <c r="H207" s="230">
        <v>440987</v>
      </c>
      <c r="I207" s="196">
        <v>46128</v>
      </c>
      <c r="K207" s="184">
        <v>0</v>
      </c>
      <c r="L207" s="45" t="b">
        <v>0</v>
      </c>
    </row>
    <row r="208" spans="1:12" x14ac:dyDescent="0.25">
      <c r="A208" s="45" t="s">
        <v>2036</v>
      </c>
      <c r="B208" s="45" t="s">
        <v>2037</v>
      </c>
      <c r="C208" s="45" t="s">
        <v>317</v>
      </c>
      <c r="D208" s="45" t="s">
        <v>2038</v>
      </c>
      <c r="E208" s="230">
        <v>119550</v>
      </c>
      <c r="F208" s="230">
        <v>24285.02</v>
      </c>
      <c r="G208" s="230">
        <v>95264.98</v>
      </c>
      <c r="H208" s="230">
        <v>119550</v>
      </c>
      <c r="I208" s="196">
        <v>7126</v>
      </c>
      <c r="K208" s="184">
        <v>0</v>
      </c>
      <c r="L208" s="45" t="b">
        <v>0</v>
      </c>
    </row>
    <row r="209" spans="1:12" x14ac:dyDescent="0.25">
      <c r="A209" s="45" t="s">
        <v>2039</v>
      </c>
      <c r="B209" s="45" t="s">
        <v>2040</v>
      </c>
      <c r="C209" s="45" t="s">
        <v>318</v>
      </c>
      <c r="D209" s="45" t="s">
        <v>2041</v>
      </c>
      <c r="E209" s="230">
        <v>867133</v>
      </c>
      <c r="F209" s="230">
        <v>867133</v>
      </c>
      <c r="G209" s="230">
        <v>0</v>
      </c>
      <c r="H209" s="230">
        <v>867133</v>
      </c>
      <c r="I209" s="196">
        <v>84004</v>
      </c>
      <c r="K209" s="184">
        <v>0</v>
      </c>
      <c r="L209" s="45" t="b">
        <v>0</v>
      </c>
    </row>
    <row r="210" spans="1:12" x14ac:dyDescent="0.25">
      <c r="A210" s="45" t="s">
        <v>2042</v>
      </c>
      <c r="B210" s="45" t="s">
        <v>2043</v>
      </c>
      <c r="C210" s="45" t="s">
        <v>319</v>
      </c>
      <c r="D210" s="45" t="s">
        <v>2044</v>
      </c>
      <c r="E210" s="230">
        <v>113839</v>
      </c>
      <c r="F210" s="230">
        <v>113826</v>
      </c>
      <c r="G210" s="230">
        <v>0</v>
      </c>
      <c r="H210" s="230">
        <v>113826</v>
      </c>
      <c r="I210" s="196">
        <v>7125</v>
      </c>
      <c r="K210" s="184">
        <v>0</v>
      </c>
      <c r="L210" s="45" t="b">
        <v>0</v>
      </c>
    </row>
    <row r="211" spans="1:12" x14ac:dyDescent="0.25">
      <c r="A211" s="45" t="s">
        <v>2045</v>
      </c>
      <c r="B211" s="45" t="s">
        <v>2046</v>
      </c>
      <c r="C211" s="45" t="s">
        <v>320</v>
      </c>
      <c r="D211" s="45" t="s">
        <v>2047</v>
      </c>
      <c r="E211" s="230">
        <v>458153</v>
      </c>
      <c r="F211" s="230">
        <v>458153</v>
      </c>
      <c r="G211" s="230">
        <v>0</v>
      </c>
      <c r="H211" s="230">
        <v>458153</v>
      </c>
      <c r="I211" s="196">
        <v>104041</v>
      </c>
      <c r="K211" s="184">
        <v>0</v>
      </c>
      <c r="L211" s="45" t="b">
        <v>0</v>
      </c>
    </row>
    <row r="212" spans="1:12" x14ac:dyDescent="0.25">
      <c r="A212" s="45" t="s">
        <v>2048</v>
      </c>
      <c r="B212" s="45" t="s">
        <v>2049</v>
      </c>
      <c r="C212" s="45" t="s">
        <v>321</v>
      </c>
      <c r="D212" s="45" t="s">
        <v>2050</v>
      </c>
      <c r="E212" s="230">
        <v>549301</v>
      </c>
      <c r="F212" s="230">
        <v>549301</v>
      </c>
      <c r="G212" s="230">
        <v>0</v>
      </c>
      <c r="H212" s="230">
        <v>549301</v>
      </c>
      <c r="I212" s="196">
        <v>66107</v>
      </c>
      <c r="K212" s="184">
        <v>0</v>
      </c>
      <c r="L212" s="45" t="b">
        <v>0</v>
      </c>
    </row>
    <row r="213" spans="1:12" x14ac:dyDescent="0.25">
      <c r="A213" s="45" t="s">
        <v>2051</v>
      </c>
      <c r="B213" s="45" t="s">
        <v>2052</v>
      </c>
      <c r="C213" s="45" t="s">
        <v>322</v>
      </c>
      <c r="D213" s="45" t="s">
        <v>2053</v>
      </c>
      <c r="E213" s="230">
        <v>15601302</v>
      </c>
      <c r="F213" s="230">
        <v>15601302</v>
      </c>
      <c r="G213" s="230">
        <v>0</v>
      </c>
      <c r="H213" s="230">
        <v>15601302</v>
      </c>
      <c r="I213" s="196">
        <v>48077</v>
      </c>
      <c r="K213" s="184">
        <v>0</v>
      </c>
      <c r="L213" s="45" t="b">
        <v>0</v>
      </c>
    </row>
    <row r="214" spans="1:12" x14ac:dyDescent="0.25">
      <c r="A214" s="45" t="s">
        <v>2054</v>
      </c>
      <c r="B214" s="45" t="s">
        <v>2055</v>
      </c>
      <c r="C214" s="45" t="s">
        <v>323</v>
      </c>
      <c r="D214" s="45" t="s">
        <v>2056</v>
      </c>
      <c r="E214" s="230">
        <v>506871</v>
      </c>
      <c r="F214" s="230">
        <v>506809</v>
      </c>
      <c r="G214" s="230">
        <v>62</v>
      </c>
      <c r="H214" s="230">
        <v>506871</v>
      </c>
      <c r="I214" s="196">
        <v>47065</v>
      </c>
      <c r="K214" s="184">
        <v>0</v>
      </c>
      <c r="L214" s="45" t="b">
        <v>0</v>
      </c>
    </row>
    <row r="215" spans="1:12" x14ac:dyDescent="0.25">
      <c r="A215" s="45" t="s">
        <v>2057</v>
      </c>
      <c r="B215" s="45" t="s">
        <v>2058</v>
      </c>
      <c r="C215" s="45" t="s">
        <v>324</v>
      </c>
      <c r="D215" s="45" t="s">
        <v>2059</v>
      </c>
      <c r="E215" s="230">
        <v>2070554</v>
      </c>
      <c r="F215" s="230">
        <v>2070300</v>
      </c>
      <c r="G215" s="230">
        <v>254</v>
      </c>
      <c r="H215" s="230">
        <v>2070554</v>
      </c>
      <c r="I215" s="196">
        <v>16090</v>
      </c>
      <c r="K215" s="184">
        <v>0</v>
      </c>
      <c r="L215" s="45" t="b">
        <v>0</v>
      </c>
    </row>
    <row r="216" spans="1:12" x14ac:dyDescent="0.25">
      <c r="A216" s="45" t="s">
        <v>2060</v>
      </c>
      <c r="B216" s="45" t="s">
        <v>2061</v>
      </c>
      <c r="C216" s="45" t="s">
        <v>325</v>
      </c>
      <c r="D216" s="45" t="s">
        <v>2062</v>
      </c>
      <c r="E216" s="230">
        <v>90899</v>
      </c>
      <c r="F216" s="230">
        <v>90888</v>
      </c>
      <c r="G216" s="230">
        <v>11</v>
      </c>
      <c r="H216" s="230">
        <v>90899</v>
      </c>
      <c r="I216" s="196">
        <v>68074</v>
      </c>
      <c r="K216" s="184">
        <v>0</v>
      </c>
      <c r="L216" s="45" t="b">
        <v>0</v>
      </c>
    </row>
    <row r="217" spans="1:12" x14ac:dyDescent="0.25">
      <c r="A217" s="45" t="s">
        <v>2063</v>
      </c>
      <c r="B217" s="45" t="s">
        <v>2064</v>
      </c>
      <c r="C217" s="45" t="s">
        <v>326</v>
      </c>
      <c r="D217" s="45" t="s">
        <v>2065</v>
      </c>
      <c r="E217" s="230">
        <v>445403</v>
      </c>
      <c r="F217" s="230">
        <v>0</v>
      </c>
      <c r="G217" s="230">
        <v>445403</v>
      </c>
      <c r="H217" s="230">
        <v>445403</v>
      </c>
      <c r="I217" s="196">
        <v>49137</v>
      </c>
      <c r="K217" s="184">
        <v>0</v>
      </c>
      <c r="L217" s="45" t="b">
        <v>0</v>
      </c>
    </row>
    <row r="218" spans="1:12" x14ac:dyDescent="0.25">
      <c r="A218" s="45" t="s">
        <v>2066</v>
      </c>
      <c r="B218" s="45" t="s">
        <v>2067</v>
      </c>
      <c r="C218" s="45" t="s">
        <v>327</v>
      </c>
      <c r="D218" s="45" t="s">
        <v>2068</v>
      </c>
      <c r="E218" s="230">
        <v>40849</v>
      </c>
      <c r="F218" s="230">
        <v>40844</v>
      </c>
      <c r="G218" s="230">
        <v>0</v>
      </c>
      <c r="H218" s="230">
        <v>40844</v>
      </c>
      <c r="I218" s="196">
        <v>74195</v>
      </c>
      <c r="K218" s="184">
        <v>0</v>
      </c>
      <c r="L218" s="45" t="b">
        <v>0</v>
      </c>
    </row>
    <row r="219" spans="1:12" x14ac:dyDescent="0.25">
      <c r="A219" s="45" t="s">
        <v>2069</v>
      </c>
      <c r="B219" s="45" t="s">
        <v>2070</v>
      </c>
      <c r="C219" s="45" t="s">
        <v>328</v>
      </c>
      <c r="D219" s="45" t="s">
        <v>2071</v>
      </c>
      <c r="E219" s="230">
        <v>6568285</v>
      </c>
      <c r="F219" s="230">
        <v>6567480</v>
      </c>
      <c r="G219" s="230">
        <v>805</v>
      </c>
      <c r="H219" s="230">
        <v>6568285</v>
      </c>
      <c r="I219" s="196">
        <v>26006</v>
      </c>
      <c r="K219" s="184">
        <v>0</v>
      </c>
      <c r="L219" s="45" t="b">
        <v>0</v>
      </c>
    </row>
    <row r="220" spans="1:12" x14ac:dyDescent="0.25">
      <c r="A220" s="45" t="s">
        <v>2072</v>
      </c>
      <c r="B220" s="45" t="s">
        <v>2073</v>
      </c>
      <c r="C220" s="45" t="s">
        <v>329</v>
      </c>
      <c r="D220" s="45" t="s">
        <v>2074</v>
      </c>
      <c r="E220" s="230">
        <v>350444</v>
      </c>
      <c r="F220" s="230">
        <v>350444</v>
      </c>
      <c r="G220" s="230">
        <v>0</v>
      </c>
      <c r="H220" s="230">
        <v>350444</v>
      </c>
      <c r="I220" s="196">
        <v>50007</v>
      </c>
      <c r="K220" s="184">
        <v>0</v>
      </c>
      <c r="L220" s="45" t="b">
        <v>0</v>
      </c>
    </row>
    <row r="221" spans="1:12" x14ac:dyDescent="0.25">
      <c r="A221" s="45" t="s">
        <v>2075</v>
      </c>
      <c r="B221" s="45" t="s">
        <v>2076</v>
      </c>
      <c r="C221" s="45" t="s">
        <v>330</v>
      </c>
      <c r="D221" s="45" t="s">
        <v>2077</v>
      </c>
      <c r="E221" s="230">
        <v>5424892</v>
      </c>
      <c r="F221" s="230">
        <v>5424227</v>
      </c>
      <c r="G221" s="230">
        <v>0</v>
      </c>
      <c r="H221" s="230">
        <v>5424227</v>
      </c>
      <c r="I221" s="196">
        <v>96104</v>
      </c>
      <c r="K221" s="184">
        <v>0</v>
      </c>
      <c r="L221" s="45" t="b">
        <v>0</v>
      </c>
    </row>
    <row r="222" spans="1:12" x14ac:dyDescent="0.25">
      <c r="A222" s="45" t="s">
        <v>2078</v>
      </c>
      <c r="B222" s="45" t="s">
        <v>2079</v>
      </c>
      <c r="C222" s="45" t="s">
        <v>331</v>
      </c>
      <c r="D222" s="45" t="s">
        <v>2080</v>
      </c>
      <c r="E222" s="230">
        <v>329815</v>
      </c>
      <c r="F222" s="230">
        <v>329774</v>
      </c>
      <c r="G222" s="230">
        <v>0</v>
      </c>
      <c r="H222" s="230">
        <v>329774</v>
      </c>
      <c r="I222" s="196">
        <v>51154</v>
      </c>
      <c r="K222" s="184">
        <v>0</v>
      </c>
      <c r="L222" s="45" t="b">
        <v>0</v>
      </c>
    </row>
    <row r="223" spans="1:12" x14ac:dyDescent="0.25">
      <c r="A223" s="45" t="s">
        <v>2081</v>
      </c>
      <c r="B223" s="45" t="s">
        <v>2082</v>
      </c>
      <c r="C223" s="45" t="s">
        <v>332</v>
      </c>
      <c r="D223" s="45" t="s">
        <v>2083</v>
      </c>
      <c r="E223" s="230">
        <v>8585102</v>
      </c>
      <c r="F223" s="230">
        <v>8584050</v>
      </c>
      <c r="G223" s="230">
        <v>1052</v>
      </c>
      <c r="H223" s="230">
        <v>8585102</v>
      </c>
      <c r="I223" s="196">
        <v>49148</v>
      </c>
      <c r="K223" s="184">
        <v>0</v>
      </c>
      <c r="L223" s="45" t="b">
        <v>0</v>
      </c>
    </row>
    <row r="224" spans="1:12" x14ac:dyDescent="0.25">
      <c r="A224" s="45" t="s">
        <v>2084</v>
      </c>
      <c r="B224" s="45" t="s">
        <v>2085</v>
      </c>
      <c r="C224" s="45" t="s">
        <v>333</v>
      </c>
      <c r="D224" s="45" t="s">
        <v>2086</v>
      </c>
      <c r="E224" s="230">
        <v>422510</v>
      </c>
      <c r="F224" s="230">
        <v>233785</v>
      </c>
      <c r="G224" s="230">
        <v>188725</v>
      </c>
      <c r="H224" s="230">
        <v>422510</v>
      </c>
      <c r="I224" s="196">
        <v>46137</v>
      </c>
      <c r="K224" s="184">
        <v>0</v>
      </c>
      <c r="L224" s="45" t="b">
        <v>0</v>
      </c>
    </row>
    <row r="225" spans="1:12" x14ac:dyDescent="0.25">
      <c r="A225" s="45" t="s">
        <v>2087</v>
      </c>
      <c r="B225" s="45" t="s">
        <v>2088</v>
      </c>
      <c r="C225" s="45" t="s">
        <v>334</v>
      </c>
      <c r="D225" s="45" t="s">
        <v>2089</v>
      </c>
      <c r="E225" s="230">
        <v>326293</v>
      </c>
      <c r="F225" s="230">
        <v>326253</v>
      </c>
      <c r="G225" s="230">
        <v>40</v>
      </c>
      <c r="H225" s="230">
        <v>326293</v>
      </c>
      <c r="I225" s="196">
        <v>115931</v>
      </c>
      <c r="K225" s="184" t="e">
        <v>#N/A</v>
      </c>
      <c r="L225" s="45" t="e">
        <v>#N/A</v>
      </c>
    </row>
    <row r="226" spans="1:12" x14ac:dyDescent="0.25">
      <c r="A226" s="45" t="s">
        <v>2090</v>
      </c>
      <c r="B226" s="45" t="s">
        <v>2091</v>
      </c>
      <c r="C226" s="45" t="s">
        <v>335</v>
      </c>
      <c r="D226" s="45" t="s">
        <v>2092</v>
      </c>
      <c r="E226" s="230">
        <v>29144541</v>
      </c>
      <c r="F226" s="230">
        <v>23577780.890000001</v>
      </c>
      <c r="G226" s="230">
        <v>0</v>
      </c>
      <c r="H226" s="230">
        <v>23577780.890000001</v>
      </c>
      <c r="I226" s="196">
        <v>48078</v>
      </c>
      <c r="K226" s="184">
        <v>0</v>
      </c>
      <c r="L226" s="45" t="b">
        <v>0</v>
      </c>
    </row>
    <row r="227" spans="1:12" x14ac:dyDescent="0.25">
      <c r="A227" s="45" t="s">
        <v>2093</v>
      </c>
      <c r="B227" s="45" t="s">
        <v>2094</v>
      </c>
      <c r="C227" s="45" t="s">
        <v>336</v>
      </c>
      <c r="D227" s="45" t="s">
        <v>2095</v>
      </c>
      <c r="E227" s="230">
        <v>348003</v>
      </c>
      <c r="F227" s="230">
        <v>347960</v>
      </c>
      <c r="G227" s="230">
        <v>43</v>
      </c>
      <c r="H227" s="230">
        <v>348003</v>
      </c>
      <c r="I227" s="196">
        <v>48929</v>
      </c>
      <c r="K227" s="184">
        <v>0</v>
      </c>
      <c r="L227" s="45" t="b">
        <v>0</v>
      </c>
    </row>
    <row r="228" spans="1:12" x14ac:dyDescent="0.25">
      <c r="A228" s="45" t="s">
        <v>2096</v>
      </c>
      <c r="B228" s="45" t="s">
        <v>2097</v>
      </c>
      <c r="C228" s="45" t="s">
        <v>337</v>
      </c>
      <c r="D228" s="45" t="s">
        <v>2098</v>
      </c>
      <c r="E228" s="230">
        <v>1292592</v>
      </c>
      <c r="F228" s="230">
        <v>922394.18</v>
      </c>
      <c r="G228" s="230">
        <v>370197.82</v>
      </c>
      <c r="H228" s="230">
        <v>1292592</v>
      </c>
      <c r="I228" s="196">
        <v>48912</v>
      </c>
      <c r="K228" s="184">
        <v>0</v>
      </c>
      <c r="L228" s="45" t="b">
        <v>0</v>
      </c>
    </row>
    <row r="229" spans="1:12" x14ac:dyDescent="0.25">
      <c r="A229" s="45" t="s">
        <v>2099</v>
      </c>
      <c r="B229" s="45" t="s">
        <v>2100</v>
      </c>
      <c r="C229" s="45" t="s">
        <v>338</v>
      </c>
      <c r="D229" s="45" t="s">
        <v>2101</v>
      </c>
      <c r="E229" s="230">
        <v>335700</v>
      </c>
      <c r="F229" s="230">
        <v>335659</v>
      </c>
      <c r="G229" s="230">
        <v>41</v>
      </c>
      <c r="H229" s="230">
        <v>335700</v>
      </c>
      <c r="I229" s="196">
        <v>24086</v>
      </c>
      <c r="K229" s="184">
        <v>0</v>
      </c>
      <c r="L229" s="45" t="b">
        <v>0</v>
      </c>
    </row>
    <row r="230" spans="1:12" x14ac:dyDescent="0.25">
      <c r="A230" s="45" t="s">
        <v>2102</v>
      </c>
      <c r="B230" s="45" t="s">
        <v>2103</v>
      </c>
      <c r="C230" s="45" t="s">
        <v>339</v>
      </c>
      <c r="D230" s="45" t="s">
        <v>2104</v>
      </c>
      <c r="E230" s="230">
        <v>108576</v>
      </c>
      <c r="F230" s="230">
        <v>108576</v>
      </c>
      <c r="G230" s="230">
        <v>0</v>
      </c>
      <c r="H230" s="230">
        <v>108576</v>
      </c>
      <c r="I230" s="196">
        <v>100064</v>
      </c>
      <c r="K230" s="184">
        <v>0</v>
      </c>
      <c r="L230" s="45" t="b">
        <v>0</v>
      </c>
    </row>
    <row r="231" spans="1:12" x14ac:dyDescent="0.25">
      <c r="A231" s="45" t="s">
        <v>2105</v>
      </c>
      <c r="B231" s="45" t="s">
        <v>2106</v>
      </c>
      <c r="C231" s="45" t="s">
        <v>340</v>
      </c>
      <c r="D231" s="45" t="s">
        <v>2107</v>
      </c>
      <c r="E231" s="230">
        <v>3700165</v>
      </c>
      <c r="F231" s="230">
        <v>3700165</v>
      </c>
      <c r="G231" s="230">
        <v>0</v>
      </c>
      <c r="H231" s="230">
        <v>3700165</v>
      </c>
      <c r="I231" s="196">
        <v>35102</v>
      </c>
      <c r="K231" s="184">
        <v>0</v>
      </c>
      <c r="L231" s="45" t="b">
        <v>0</v>
      </c>
    </row>
    <row r="232" spans="1:12" x14ac:dyDescent="0.25">
      <c r="A232" s="45" t="s">
        <v>2108</v>
      </c>
      <c r="B232" s="45" t="s">
        <v>2109</v>
      </c>
      <c r="C232" s="45" t="s">
        <v>341</v>
      </c>
      <c r="D232" s="45" t="s">
        <v>2110</v>
      </c>
      <c r="E232" s="230">
        <v>153209</v>
      </c>
      <c r="F232" s="230">
        <v>153190</v>
      </c>
      <c r="G232" s="230">
        <v>0</v>
      </c>
      <c r="H232" s="230">
        <v>153190</v>
      </c>
      <c r="I232" s="196">
        <v>21150</v>
      </c>
      <c r="K232" s="184">
        <v>0</v>
      </c>
      <c r="L232" s="45" t="b">
        <v>0</v>
      </c>
    </row>
    <row r="233" spans="1:12" x14ac:dyDescent="0.25">
      <c r="A233" s="45" t="s">
        <v>2111</v>
      </c>
      <c r="B233" s="45" t="s">
        <v>2112</v>
      </c>
      <c r="C233" s="45" t="s">
        <v>342</v>
      </c>
      <c r="D233" s="45" t="s">
        <v>2113</v>
      </c>
      <c r="E233" s="230">
        <v>230060</v>
      </c>
      <c r="F233" s="230">
        <v>205032</v>
      </c>
      <c r="G233" s="230">
        <v>0</v>
      </c>
      <c r="H233" s="230">
        <v>205032</v>
      </c>
      <c r="I233" s="196">
        <v>38044</v>
      </c>
      <c r="K233" s="184">
        <v>0</v>
      </c>
      <c r="L233" s="45" t="b">
        <v>0</v>
      </c>
    </row>
    <row r="234" spans="1:12" x14ac:dyDescent="0.25">
      <c r="A234" s="45" t="s">
        <v>2114</v>
      </c>
      <c r="B234" s="45" t="s">
        <v>2115</v>
      </c>
      <c r="C234" s="45" t="s">
        <v>343</v>
      </c>
      <c r="D234" s="45" t="s">
        <v>2116</v>
      </c>
      <c r="E234" s="230">
        <v>46190</v>
      </c>
      <c r="F234" s="230">
        <v>46190</v>
      </c>
      <c r="G234" s="230">
        <v>0</v>
      </c>
      <c r="H234" s="230">
        <v>46190</v>
      </c>
      <c r="I234" s="196">
        <v>13062</v>
      </c>
      <c r="K234" s="184">
        <v>0</v>
      </c>
      <c r="L234" s="45" t="b">
        <v>0</v>
      </c>
    </row>
    <row r="235" spans="1:12" x14ac:dyDescent="0.25">
      <c r="A235" s="45" t="s">
        <v>2117</v>
      </c>
      <c r="B235" s="45" t="s">
        <v>2118</v>
      </c>
      <c r="C235" s="45" t="s">
        <v>344</v>
      </c>
      <c r="D235" s="45" t="s">
        <v>2119</v>
      </c>
      <c r="E235" s="230">
        <v>1785897</v>
      </c>
      <c r="F235" s="230">
        <v>1785678</v>
      </c>
      <c r="G235" s="230">
        <v>219</v>
      </c>
      <c r="H235" s="230">
        <v>1785897</v>
      </c>
      <c r="I235" s="196">
        <v>110014</v>
      </c>
      <c r="K235" s="184">
        <v>0</v>
      </c>
      <c r="L235" s="45" t="b">
        <v>0</v>
      </c>
    </row>
    <row r="236" spans="1:12" x14ac:dyDescent="0.25">
      <c r="A236" s="45" t="s">
        <v>2120</v>
      </c>
      <c r="B236" s="45" t="s">
        <v>2121</v>
      </c>
      <c r="C236" s="45" t="s">
        <v>345</v>
      </c>
      <c r="D236" s="45" t="s">
        <v>2122</v>
      </c>
      <c r="E236" s="230">
        <v>162013</v>
      </c>
      <c r="F236" s="230">
        <v>161993</v>
      </c>
      <c r="G236" s="230">
        <v>0</v>
      </c>
      <c r="H236" s="230">
        <v>161993</v>
      </c>
      <c r="I236" s="196">
        <v>51150</v>
      </c>
      <c r="K236" s="184">
        <v>0</v>
      </c>
      <c r="L236" s="45" t="b">
        <v>0</v>
      </c>
    </row>
    <row r="237" spans="1:12" x14ac:dyDescent="0.25">
      <c r="A237" s="45" t="s">
        <v>2123</v>
      </c>
      <c r="B237" s="45" t="s">
        <v>2124</v>
      </c>
      <c r="C237" s="45" t="s">
        <v>346</v>
      </c>
      <c r="D237" s="45" t="s">
        <v>2125</v>
      </c>
      <c r="E237" s="230">
        <v>7080460</v>
      </c>
      <c r="F237" s="230">
        <v>4960772.38</v>
      </c>
      <c r="G237" s="230">
        <v>0</v>
      </c>
      <c r="H237" s="230">
        <v>4960772.38</v>
      </c>
      <c r="I237" s="196">
        <v>115914</v>
      </c>
      <c r="K237" s="184" t="e">
        <v>#N/A</v>
      </c>
      <c r="L237" s="45" t="e">
        <v>#N/A</v>
      </c>
    </row>
    <row r="238" spans="1:12" x14ac:dyDescent="0.25">
      <c r="A238" s="45" t="s">
        <v>2126</v>
      </c>
      <c r="B238" s="45" t="s">
        <v>2127</v>
      </c>
      <c r="C238" s="45" t="s">
        <v>347</v>
      </c>
      <c r="D238" s="45" t="s">
        <v>2128</v>
      </c>
      <c r="E238" s="230">
        <v>1651354</v>
      </c>
      <c r="F238" s="230">
        <v>1380486.06</v>
      </c>
      <c r="G238" s="230">
        <v>270867.94</v>
      </c>
      <c r="H238" s="230">
        <v>1651354</v>
      </c>
      <c r="I238" s="196">
        <v>48918</v>
      </c>
      <c r="K238" s="184">
        <v>0</v>
      </c>
      <c r="L238" s="45" t="b">
        <v>0</v>
      </c>
    </row>
    <row r="239" spans="1:12" x14ac:dyDescent="0.25">
      <c r="A239" s="45" t="s">
        <v>2129</v>
      </c>
      <c r="B239" s="45" t="s">
        <v>2130</v>
      </c>
      <c r="C239" s="45" t="s">
        <v>348</v>
      </c>
      <c r="D239" s="45" t="s">
        <v>2131</v>
      </c>
      <c r="E239" s="230">
        <v>354278</v>
      </c>
      <c r="F239" s="230">
        <v>354278</v>
      </c>
      <c r="G239" s="230">
        <v>0</v>
      </c>
      <c r="H239" s="230">
        <v>354278</v>
      </c>
      <c r="I239" s="196">
        <v>106006</v>
      </c>
      <c r="K239" s="184">
        <v>0</v>
      </c>
      <c r="L239" s="45" t="b">
        <v>0</v>
      </c>
    </row>
    <row r="240" spans="1:12" x14ac:dyDescent="0.25">
      <c r="A240" s="45" t="s">
        <v>2132</v>
      </c>
      <c r="B240" s="45" t="s">
        <v>2133</v>
      </c>
      <c r="C240" s="45" t="s">
        <v>349</v>
      </c>
      <c r="D240" s="45" t="s">
        <v>2134</v>
      </c>
      <c r="E240" s="230">
        <v>2009224</v>
      </c>
      <c r="F240" s="230">
        <v>2009224</v>
      </c>
      <c r="G240" s="230">
        <v>0</v>
      </c>
      <c r="H240" s="230">
        <v>2009224</v>
      </c>
      <c r="I240" s="196">
        <v>1091</v>
      </c>
      <c r="K240" s="184">
        <v>0</v>
      </c>
      <c r="L240" s="45" t="b">
        <v>0</v>
      </c>
    </row>
    <row r="241" spans="1:12" x14ac:dyDescent="0.25">
      <c r="A241" s="45" t="s">
        <v>2135</v>
      </c>
      <c r="B241" s="45" t="s">
        <v>2136</v>
      </c>
      <c r="C241" s="45" t="s">
        <v>350</v>
      </c>
      <c r="D241" s="45" t="s">
        <v>2137</v>
      </c>
      <c r="E241" s="230">
        <v>532485</v>
      </c>
      <c r="F241" s="230">
        <v>532420</v>
      </c>
      <c r="G241" s="230">
        <v>65</v>
      </c>
      <c r="H241" s="230">
        <v>532485</v>
      </c>
      <c r="I241" s="196">
        <v>96092</v>
      </c>
      <c r="K241" s="184">
        <v>0</v>
      </c>
      <c r="L241" s="45" t="b">
        <v>0</v>
      </c>
    </row>
    <row r="242" spans="1:12" x14ac:dyDescent="0.25">
      <c r="A242" s="45" t="s">
        <v>2138</v>
      </c>
      <c r="B242" s="45" t="s">
        <v>2139</v>
      </c>
      <c r="C242" s="45" t="s">
        <v>351</v>
      </c>
      <c r="D242" s="45" t="s">
        <v>2140</v>
      </c>
      <c r="E242" s="230">
        <v>717909</v>
      </c>
      <c r="F242" s="230">
        <v>717821</v>
      </c>
      <c r="G242" s="230">
        <v>0</v>
      </c>
      <c r="H242" s="230">
        <v>717821</v>
      </c>
      <c r="I242" s="196">
        <v>51155</v>
      </c>
      <c r="K242" s="184">
        <v>0</v>
      </c>
      <c r="L242" s="45" t="b">
        <v>0</v>
      </c>
    </row>
    <row r="243" spans="1:12" x14ac:dyDescent="0.25">
      <c r="A243" s="45" t="s">
        <v>2141</v>
      </c>
      <c r="B243" s="45" t="s">
        <v>2142</v>
      </c>
      <c r="C243" s="45" t="s">
        <v>352</v>
      </c>
      <c r="D243" s="45" t="s">
        <v>2143</v>
      </c>
      <c r="E243" s="230">
        <v>857003</v>
      </c>
      <c r="F243" s="230">
        <v>856898</v>
      </c>
      <c r="G243" s="230">
        <v>105</v>
      </c>
      <c r="H243" s="230">
        <v>857003</v>
      </c>
      <c r="I243" s="196">
        <v>52096</v>
      </c>
      <c r="K243" s="184">
        <v>0</v>
      </c>
      <c r="L243" s="45" t="b">
        <v>0</v>
      </c>
    </row>
    <row r="244" spans="1:12" x14ac:dyDescent="0.25">
      <c r="A244" s="45" t="s">
        <v>2144</v>
      </c>
      <c r="B244" s="45" t="s">
        <v>2145</v>
      </c>
      <c r="C244" s="45" t="s">
        <v>353</v>
      </c>
      <c r="D244" s="45" t="s">
        <v>2146</v>
      </c>
      <c r="E244" s="230">
        <v>372782</v>
      </c>
      <c r="F244" s="230">
        <v>372782</v>
      </c>
      <c r="G244" s="230">
        <v>0</v>
      </c>
      <c r="H244" s="230">
        <v>372782</v>
      </c>
      <c r="I244" s="196">
        <v>80118</v>
      </c>
      <c r="K244" s="184">
        <v>0</v>
      </c>
      <c r="L244" s="45" t="b">
        <v>0</v>
      </c>
    </row>
    <row r="245" spans="1:12" x14ac:dyDescent="0.25">
      <c r="A245" s="45" t="s">
        <v>2147</v>
      </c>
      <c r="B245" s="45" t="s">
        <v>2148</v>
      </c>
      <c r="C245" s="45" t="s">
        <v>354</v>
      </c>
      <c r="D245" s="45" t="s">
        <v>2149</v>
      </c>
      <c r="E245" s="230">
        <v>548692</v>
      </c>
      <c r="F245" s="230">
        <v>548692</v>
      </c>
      <c r="G245" s="230">
        <v>0</v>
      </c>
      <c r="H245" s="230">
        <v>548692</v>
      </c>
      <c r="I245" s="196">
        <v>61154</v>
      </c>
      <c r="K245" s="184">
        <v>0</v>
      </c>
      <c r="L245" s="45" t="b">
        <v>0</v>
      </c>
    </row>
    <row r="246" spans="1:12" x14ac:dyDescent="0.25">
      <c r="A246" s="45" t="s">
        <v>1398</v>
      </c>
      <c r="B246" s="45" t="s">
        <v>2150</v>
      </c>
      <c r="C246" s="45" t="s">
        <v>355</v>
      </c>
      <c r="D246" s="45" t="s">
        <v>2151</v>
      </c>
      <c r="E246" s="230">
        <v>286134</v>
      </c>
      <c r="F246" s="230">
        <v>286134</v>
      </c>
      <c r="G246" s="230">
        <v>0</v>
      </c>
      <c r="H246" s="230">
        <v>286134</v>
      </c>
      <c r="I246" s="196">
        <v>115928</v>
      </c>
      <c r="K246" s="184">
        <v>0</v>
      </c>
      <c r="L246" s="45" t="b">
        <v>0</v>
      </c>
    </row>
    <row r="247" spans="1:12" x14ac:dyDescent="0.25">
      <c r="A247" s="45" t="s">
        <v>2152</v>
      </c>
      <c r="B247" s="45" t="s">
        <v>2153</v>
      </c>
      <c r="C247" s="45" t="s">
        <v>356</v>
      </c>
      <c r="D247" s="45" t="s">
        <v>2154</v>
      </c>
      <c r="E247" s="230">
        <v>638431</v>
      </c>
      <c r="F247" s="230">
        <v>638431</v>
      </c>
      <c r="G247" s="230">
        <v>0</v>
      </c>
      <c r="H247" s="230">
        <v>638431</v>
      </c>
      <c r="I247" s="196">
        <v>53114</v>
      </c>
      <c r="K247" s="184">
        <v>0</v>
      </c>
      <c r="L247" s="45" t="b">
        <v>0</v>
      </c>
    </row>
    <row r="248" spans="1:12" x14ac:dyDescent="0.25">
      <c r="A248" s="45" t="s">
        <v>2155</v>
      </c>
      <c r="B248" s="45" t="s">
        <v>2156</v>
      </c>
      <c r="C248" s="45" t="s">
        <v>357</v>
      </c>
      <c r="D248" s="45" t="s">
        <v>2157</v>
      </c>
      <c r="E248" s="230">
        <v>702452</v>
      </c>
      <c r="F248" s="230">
        <v>702366</v>
      </c>
      <c r="G248" s="230">
        <v>86</v>
      </c>
      <c r="H248" s="230">
        <v>702452</v>
      </c>
      <c r="I248" s="196">
        <v>53111</v>
      </c>
      <c r="K248" s="184">
        <v>0</v>
      </c>
      <c r="L248" s="45" t="b">
        <v>0</v>
      </c>
    </row>
    <row r="249" spans="1:12" x14ac:dyDescent="0.25">
      <c r="A249" s="45" t="s">
        <v>2158</v>
      </c>
      <c r="B249" s="45" t="s">
        <v>2159</v>
      </c>
      <c r="C249" s="45" t="s">
        <v>358</v>
      </c>
      <c r="D249" s="45" t="s">
        <v>2160</v>
      </c>
      <c r="E249" s="230">
        <v>373415</v>
      </c>
      <c r="F249" s="230">
        <v>373369</v>
      </c>
      <c r="G249" s="230">
        <v>0</v>
      </c>
      <c r="H249" s="230">
        <v>373369</v>
      </c>
      <c r="I249" s="196">
        <v>96106</v>
      </c>
      <c r="K249" s="184">
        <v>0</v>
      </c>
      <c r="L249" s="45" t="b">
        <v>0</v>
      </c>
    </row>
    <row r="250" spans="1:12" x14ac:dyDescent="0.25">
      <c r="A250" s="45" t="s">
        <v>2161</v>
      </c>
      <c r="B250" s="45" t="s">
        <v>2162</v>
      </c>
      <c r="C250" s="45" t="s">
        <v>359</v>
      </c>
      <c r="D250" s="45" t="s">
        <v>2163</v>
      </c>
      <c r="E250" s="230">
        <v>824390</v>
      </c>
      <c r="F250" s="230">
        <v>824390</v>
      </c>
      <c r="G250" s="230">
        <v>0</v>
      </c>
      <c r="H250" s="230">
        <v>824390</v>
      </c>
      <c r="I250" s="196">
        <v>54039</v>
      </c>
      <c r="K250" s="184">
        <v>0</v>
      </c>
      <c r="L250" s="45" t="b">
        <v>0</v>
      </c>
    </row>
    <row r="251" spans="1:12" x14ac:dyDescent="0.25">
      <c r="A251" s="45" t="s">
        <v>1399</v>
      </c>
      <c r="B251" s="45" t="s">
        <v>2164</v>
      </c>
      <c r="C251" s="45" t="s">
        <v>360</v>
      </c>
      <c r="D251" s="45" t="s">
        <v>2165</v>
      </c>
      <c r="E251" s="230">
        <v>254823</v>
      </c>
      <c r="F251" s="230">
        <v>254792</v>
      </c>
      <c r="G251" s="230">
        <v>31</v>
      </c>
      <c r="H251" s="230">
        <v>254823</v>
      </c>
      <c r="I251" s="196">
        <v>115924</v>
      </c>
      <c r="K251" s="184">
        <v>0</v>
      </c>
      <c r="L251" s="45" t="b">
        <v>0</v>
      </c>
    </row>
    <row r="252" spans="1:12" x14ac:dyDescent="0.25">
      <c r="A252" s="45" t="s">
        <v>2166</v>
      </c>
      <c r="B252" s="45" t="s">
        <v>2167</v>
      </c>
      <c r="C252" s="45" t="s">
        <v>361</v>
      </c>
      <c r="D252" s="45" t="s">
        <v>2168</v>
      </c>
      <c r="E252" s="230">
        <v>582381</v>
      </c>
      <c r="F252" s="230">
        <v>0</v>
      </c>
      <c r="G252" s="230">
        <v>582381</v>
      </c>
      <c r="H252" s="230">
        <v>582381</v>
      </c>
      <c r="I252" s="196">
        <v>93123</v>
      </c>
      <c r="K252" s="184">
        <v>0</v>
      </c>
      <c r="L252" s="45" t="b">
        <v>0</v>
      </c>
    </row>
    <row r="253" spans="1:12" x14ac:dyDescent="0.25">
      <c r="A253" s="45" t="s">
        <v>2169</v>
      </c>
      <c r="B253" s="45" t="s">
        <v>2170</v>
      </c>
      <c r="C253" s="45" t="s">
        <v>362</v>
      </c>
      <c r="D253" s="45" t="s">
        <v>2171</v>
      </c>
      <c r="E253" s="230">
        <v>1112149</v>
      </c>
      <c r="F253" s="230">
        <v>991040.23</v>
      </c>
      <c r="G253" s="230">
        <v>121108.77</v>
      </c>
      <c r="H253" s="230">
        <v>1112149</v>
      </c>
      <c r="I253" s="196">
        <v>6104</v>
      </c>
      <c r="K253" s="184">
        <v>0</v>
      </c>
      <c r="L253" s="45" t="b">
        <v>0</v>
      </c>
    </row>
    <row r="254" spans="1:12" x14ac:dyDescent="0.25">
      <c r="A254" s="45" t="s">
        <v>2172</v>
      </c>
      <c r="B254" s="45" t="s">
        <v>2173</v>
      </c>
      <c r="C254" s="45" t="s">
        <v>363</v>
      </c>
      <c r="D254" s="45" t="s">
        <v>2174</v>
      </c>
      <c r="E254" s="230">
        <v>535001</v>
      </c>
      <c r="F254" s="230">
        <v>535001</v>
      </c>
      <c r="G254" s="230">
        <v>0</v>
      </c>
      <c r="H254" s="230">
        <v>535001</v>
      </c>
      <c r="I254" s="196">
        <v>85045</v>
      </c>
      <c r="K254" s="184">
        <v>0</v>
      </c>
      <c r="L254" s="45" t="b">
        <v>0</v>
      </c>
    </row>
    <row r="255" spans="1:12" x14ac:dyDescent="0.25">
      <c r="A255" s="45" t="s">
        <v>2175</v>
      </c>
      <c r="B255" s="45" t="s">
        <v>2176</v>
      </c>
      <c r="C255" s="45" t="s">
        <v>364</v>
      </c>
      <c r="D255" s="45" t="s">
        <v>2177</v>
      </c>
      <c r="E255" s="230">
        <v>100975</v>
      </c>
      <c r="F255" s="230">
        <v>100963</v>
      </c>
      <c r="G255" s="230">
        <v>0</v>
      </c>
      <c r="H255" s="230">
        <v>100963</v>
      </c>
      <c r="I255" s="196">
        <v>40104</v>
      </c>
      <c r="K255" s="184">
        <v>0</v>
      </c>
      <c r="L255" s="45" t="b">
        <v>0</v>
      </c>
    </row>
    <row r="256" spans="1:12" x14ac:dyDescent="0.25">
      <c r="A256" s="45" t="s">
        <v>2178</v>
      </c>
      <c r="B256" s="45" t="s">
        <v>2179</v>
      </c>
      <c r="C256" s="45" t="s">
        <v>365</v>
      </c>
      <c r="D256" s="45" t="s">
        <v>2180</v>
      </c>
      <c r="E256" s="230">
        <v>319577</v>
      </c>
      <c r="F256" s="230">
        <v>319577</v>
      </c>
      <c r="G256" s="230">
        <v>0</v>
      </c>
      <c r="H256" s="230">
        <v>319577</v>
      </c>
      <c r="I256" s="196">
        <v>25002</v>
      </c>
      <c r="K256" s="184">
        <v>0</v>
      </c>
      <c r="L256" s="45" t="b">
        <v>0</v>
      </c>
    </row>
    <row r="257" spans="1:12" x14ac:dyDescent="0.25">
      <c r="A257" s="45" t="s">
        <v>2181</v>
      </c>
      <c r="B257" s="45" t="s">
        <v>2182</v>
      </c>
      <c r="C257" s="45" t="s">
        <v>366</v>
      </c>
      <c r="D257" s="45" t="s">
        <v>2183</v>
      </c>
      <c r="E257" s="230">
        <v>345319</v>
      </c>
      <c r="F257" s="230">
        <v>345319</v>
      </c>
      <c r="G257" s="230">
        <v>0</v>
      </c>
      <c r="H257" s="230">
        <v>345319</v>
      </c>
      <c r="I257" s="196">
        <v>89080</v>
      </c>
      <c r="K257" s="184">
        <v>0</v>
      </c>
      <c r="L257" s="45" t="b">
        <v>0</v>
      </c>
    </row>
    <row r="258" spans="1:12" x14ac:dyDescent="0.25">
      <c r="A258" s="45" t="s">
        <v>2184</v>
      </c>
      <c r="B258" s="45" t="s">
        <v>2185</v>
      </c>
      <c r="C258" s="45" t="s">
        <v>367</v>
      </c>
      <c r="D258" s="45" t="s">
        <v>2186</v>
      </c>
      <c r="E258" s="230">
        <v>3869510</v>
      </c>
      <c r="F258" s="230">
        <v>3869510</v>
      </c>
      <c r="G258" s="230">
        <v>0</v>
      </c>
      <c r="H258" s="230">
        <v>3869510</v>
      </c>
      <c r="I258" s="196">
        <v>53113</v>
      </c>
      <c r="K258" s="184">
        <v>0</v>
      </c>
      <c r="L258" s="45" t="b">
        <v>0</v>
      </c>
    </row>
    <row r="259" spans="1:12" x14ac:dyDescent="0.25">
      <c r="A259" s="45" t="s">
        <v>2187</v>
      </c>
      <c r="B259" s="45" t="s">
        <v>2188</v>
      </c>
      <c r="C259" s="45" t="s">
        <v>368</v>
      </c>
      <c r="D259" s="45" t="s">
        <v>2189</v>
      </c>
      <c r="E259" s="230">
        <v>1003472</v>
      </c>
      <c r="F259" s="230">
        <v>1003472</v>
      </c>
      <c r="G259" s="230">
        <v>0</v>
      </c>
      <c r="H259" s="230">
        <v>1003472</v>
      </c>
      <c r="I259" s="196">
        <v>48910</v>
      </c>
      <c r="K259" s="184">
        <v>0</v>
      </c>
      <c r="L259" s="45" t="b">
        <v>0</v>
      </c>
    </row>
    <row r="260" spans="1:12" x14ac:dyDescent="0.25">
      <c r="A260" s="45" t="s">
        <v>2190</v>
      </c>
      <c r="B260" s="45" t="s">
        <v>2191</v>
      </c>
      <c r="C260" s="45" t="s">
        <v>369</v>
      </c>
      <c r="D260" s="45" t="s">
        <v>2192</v>
      </c>
      <c r="E260" s="230">
        <v>4536074</v>
      </c>
      <c r="F260" s="230">
        <v>4536074</v>
      </c>
      <c r="G260" s="230">
        <v>0</v>
      </c>
      <c r="H260" s="230">
        <v>4536074</v>
      </c>
      <c r="I260" s="196">
        <v>48071</v>
      </c>
      <c r="K260" s="184">
        <v>0</v>
      </c>
      <c r="L260" s="45" t="b">
        <v>0</v>
      </c>
    </row>
    <row r="261" spans="1:12" x14ac:dyDescent="0.25">
      <c r="A261" s="45" t="s">
        <v>2193</v>
      </c>
      <c r="B261" s="45" t="s">
        <v>2194</v>
      </c>
      <c r="C261" s="45" t="s">
        <v>370</v>
      </c>
      <c r="D261" s="45" t="s">
        <v>2195</v>
      </c>
      <c r="E261" s="230">
        <v>208950</v>
      </c>
      <c r="F261" s="230">
        <v>208950</v>
      </c>
      <c r="G261" s="230">
        <v>0</v>
      </c>
      <c r="H261" s="230">
        <v>208950</v>
      </c>
      <c r="I261" s="196">
        <v>42118</v>
      </c>
      <c r="K261" s="184">
        <v>0</v>
      </c>
      <c r="L261" s="45" t="b">
        <v>0</v>
      </c>
    </row>
    <row r="262" spans="1:12" x14ac:dyDescent="0.25">
      <c r="A262" s="45" t="s">
        <v>2196</v>
      </c>
      <c r="B262" s="45" t="s">
        <v>2197</v>
      </c>
      <c r="C262" s="45" t="s">
        <v>371</v>
      </c>
      <c r="D262" s="45" t="s">
        <v>2198</v>
      </c>
      <c r="E262" s="230">
        <v>187832</v>
      </c>
      <c r="F262" s="230">
        <v>187809</v>
      </c>
      <c r="G262" s="230">
        <v>0</v>
      </c>
      <c r="H262" s="230">
        <v>187809</v>
      </c>
      <c r="I262" s="196">
        <v>51156</v>
      </c>
      <c r="K262" s="184">
        <v>0</v>
      </c>
      <c r="L262" s="45" t="b">
        <v>0</v>
      </c>
    </row>
    <row r="263" spans="1:12" x14ac:dyDescent="0.25">
      <c r="A263" s="45" t="s">
        <v>2199</v>
      </c>
      <c r="B263" s="45" t="s">
        <v>2200</v>
      </c>
      <c r="C263" s="45" t="s">
        <v>372</v>
      </c>
      <c r="D263" s="45" t="s">
        <v>2201</v>
      </c>
      <c r="E263" s="230">
        <v>55469</v>
      </c>
      <c r="F263" s="230">
        <v>55469</v>
      </c>
      <c r="G263" s="230">
        <v>0</v>
      </c>
      <c r="H263" s="230">
        <v>55469</v>
      </c>
      <c r="I263" s="196">
        <v>9078</v>
      </c>
      <c r="K263" s="184">
        <v>0</v>
      </c>
      <c r="L263" s="45" t="b">
        <v>0</v>
      </c>
    </row>
    <row r="264" spans="1:12" x14ac:dyDescent="0.25">
      <c r="A264" s="45" t="s">
        <v>2202</v>
      </c>
      <c r="B264" s="45" t="s">
        <v>2203</v>
      </c>
      <c r="C264" s="45" t="s">
        <v>373</v>
      </c>
      <c r="D264" s="45" t="s">
        <v>2204</v>
      </c>
      <c r="E264" s="230">
        <v>782741</v>
      </c>
      <c r="F264" s="230">
        <v>782741</v>
      </c>
      <c r="G264" s="230">
        <v>0</v>
      </c>
      <c r="H264" s="230">
        <v>782741</v>
      </c>
      <c r="I264" s="196">
        <v>90078</v>
      </c>
      <c r="K264" s="184">
        <v>0</v>
      </c>
      <c r="L264" s="45" t="b">
        <v>0</v>
      </c>
    </row>
    <row r="265" spans="1:12" x14ac:dyDescent="0.25">
      <c r="A265" s="45" t="s">
        <v>2205</v>
      </c>
      <c r="B265" s="45" t="s">
        <v>2206</v>
      </c>
      <c r="C265" s="45" t="s">
        <v>374</v>
      </c>
      <c r="D265" s="45" t="s">
        <v>2207</v>
      </c>
      <c r="E265" s="230">
        <v>751571</v>
      </c>
      <c r="F265" s="230">
        <v>751479</v>
      </c>
      <c r="G265" s="230">
        <v>0</v>
      </c>
      <c r="H265" s="230">
        <v>751479</v>
      </c>
      <c r="I265" s="196">
        <v>56017</v>
      </c>
      <c r="K265" s="184">
        <v>0</v>
      </c>
      <c r="L265" s="45" t="b">
        <v>0</v>
      </c>
    </row>
    <row r="266" spans="1:12" x14ac:dyDescent="0.25">
      <c r="A266" s="45" t="s">
        <v>2208</v>
      </c>
      <c r="B266" s="45" t="s">
        <v>2209</v>
      </c>
      <c r="C266" s="45" t="s">
        <v>375</v>
      </c>
      <c r="D266" s="45" t="s">
        <v>2210</v>
      </c>
      <c r="E266" s="230">
        <v>876738</v>
      </c>
      <c r="F266" s="230">
        <v>876738</v>
      </c>
      <c r="G266" s="230">
        <v>0</v>
      </c>
      <c r="H266" s="230">
        <v>876738</v>
      </c>
      <c r="I266" s="196">
        <v>54045</v>
      </c>
      <c r="K266" s="184">
        <v>0</v>
      </c>
      <c r="L266" s="45" t="b">
        <v>0</v>
      </c>
    </row>
    <row r="267" spans="1:12" x14ac:dyDescent="0.25">
      <c r="A267" s="45" t="s">
        <v>2211</v>
      </c>
      <c r="B267" s="45" t="s">
        <v>2212</v>
      </c>
      <c r="C267" s="45" t="s">
        <v>376</v>
      </c>
      <c r="D267" s="45" t="s">
        <v>2213</v>
      </c>
      <c r="E267" s="230">
        <v>325019</v>
      </c>
      <c r="F267" s="230">
        <v>269905</v>
      </c>
      <c r="G267" s="230">
        <v>24711.1</v>
      </c>
      <c r="H267" s="230">
        <v>294616.09999999998</v>
      </c>
      <c r="I267" s="196">
        <v>6101</v>
      </c>
      <c r="K267" s="184">
        <v>0</v>
      </c>
      <c r="L267" s="45" t="b">
        <v>0</v>
      </c>
    </row>
    <row r="268" spans="1:12" x14ac:dyDescent="0.25">
      <c r="A268" s="45" t="s">
        <v>2214</v>
      </c>
      <c r="B268" s="45" t="s">
        <v>2215</v>
      </c>
      <c r="C268" s="45" t="s">
        <v>377</v>
      </c>
      <c r="D268" s="45" t="s">
        <v>2216</v>
      </c>
      <c r="E268" s="230">
        <v>1062942</v>
      </c>
      <c r="F268" s="230">
        <v>1062942</v>
      </c>
      <c r="G268" s="230">
        <v>0</v>
      </c>
      <c r="H268" s="230">
        <v>1062942</v>
      </c>
      <c r="I268" s="196">
        <v>24090</v>
      </c>
      <c r="K268" s="184">
        <v>0</v>
      </c>
      <c r="L268" s="45" t="b">
        <v>0</v>
      </c>
    </row>
    <row r="269" spans="1:12" x14ac:dyDescent="0.25">
      <c r="A269" s="45" t="s">
        <v>2217</v>
      </c>
      <c r="B269" s="45" t="s">
        <v>2218</v>
      </c>
      <c r="C269" s="45" t="s">
        <v>378</v>
      </c>
      <c r="D269" s="45" t="s">
        <v>2219</v>
      </c>
      <c r="E269" s="230">
        <v>1480340</v>
      </c>
      <c r="F269" s="230">
        <v>1480159</v>
      </c>
      <c r="G269" s="230">
        <v>0</v>
      </c>
      <c r="H269" s="230">
        <v>1480159</v>
      </c>
      <c r="I269" s="196">
        <v>107154</v>
      </c>
      <c r="K269" s="184">
        <v>0</v>
      </c>
      <c r="L269" s="45" t="b">
        <v>0</v>
      </c>
    </row>
    <row r="270" spans="1:12" x14ac:dyDescent="0.25">
      <c r="A270" s="45" t="s">
        <v>2220</v>
      </c>
      <c r="B270" s="45" t="s">
        <v>2221</v>
      </c>
      <c r="C270" s="45" t="s">
        <v>379</v>
      </c>
      <c r="D270" s="45" t="s">
        <v>2222</v>
      </c>
      <c r="E270" s="230">
        <v>1803940</v>
      </c>
      <c r="F270" s="230">
        <v>1803719</v>
      </c>
      <c r="G270" s="230">
        <v>221</v>
      </c>
      <c r="H270" s="230">
        <v>1803940</v>
      </c>
      <c r="I270" s="196">
        <v>115902</v>
      </c>
      <c r="K270" s="184">
        <v>0</v>
      </c>
      <c r="L270" s="45" t="b">
        <v>0</v>
      </c>
    </row>
    <row r="271" spans="1:12" x14ac:dyDescent="0.25">
      <c r="A271" s="45" t="s">
        <v>2223</v>
      </c>
      <c r="B271" s="45" t="s">
        <v>2224</v>
      </c>
      <c r="C271" s="45" t="s">
        <v>380</v>
      </c>
      <c r="D271" s="45" t="s">
        <v>2225</v>
      </c>
      <c r="E271" s="230">
        <v>666003</v>
      </c>
      <c r="F271" s="230">
        <v>365921</v>
      </c>
      <c r="G271" s="230">
        <v>0</v>
      </c>
      <c r="H271" s="230">
        <v>365921</v>
      </c>
      <c r="I271" s="196">
        <v>8106</v>
      </c>
      <c r="K271" s="184">
        <v>0</v>
      </c>
      <c r="L271" s="45" t="b">
        <v>0</v>
      </c>
    </row>
    <row r="272" spans="1:12" x14ac:dyDescent="0.25">
      <c r="A272" s="45" t="s">
        <v>2226</v>
      </c>
      <c r="B272" s="45" t="s">
        <v>2227</v>
      </c>
      <c r="C272" s="45" t="s">
        <v>381</v>
      </c>
      <c r="D272" s="45" t="s">
        <v>2228</v>
      </c>
      <c r="E272" s="230">
        <v>1080572</v>
      </c>
      <c r="F272" s="230">
        <v>1080572</v>
      </c>
      <c r="G272" s="230">
        <v>0</v>
      </c>
      <c r="H272" s="230">
        <v>1080572</v>
      </c>
      <c r="I272" s="196">
        <v>96093</v>
      </c>
      <c r="K272" s="184" t="e">
        <v>#N/A</v>
      </c>
      <c r="L272" s="45" t="e">
        <v>#N/A</v>
      </c>
    </row>
    <row r="273" spans="1:12" x14ac:dyDescent="0.25">
      <c r="A273" s="45" t="s">
        <v>2229</v>
      </c>
      <c r="B273" s="45" t="s">
        <v>2230</v>
      </c>
      <c r="C273" s="45" t="s">
        <v>382</v>
      </c>
      <c r="D273" s="45" t="s">
        <v>2231</v>
      </c>
      <c r="E273" s="230">
        <v>245369</v>
      </c>
      <c r="F273" s="230">
        <v>245369</v>
      </c>
      <c r="G273" s="230">
        <v>0</v>
      </c>
      <c r="H273" s="230">
        <v>245369</v>
      </c>
      <c r="I273" s="196">
        <v>58106</v>
      </c>
      <c r="K273" s="184">
        <v>0</v>
      </c>
      <c r="L273" s="45" t="b">
        <v>0</v>
      </c>
    </row>
    <row r="274" spans="1:12" x14ac:dyDescent="0.25">
      <c r="A274" s="45" t="s">
        <v>2232</v>
      </c>
      <c r="B274" s="45" t="s">
        <v>2233</v>
      </c>
      <c r="C274" s="45" t="s">
        <v>383</v>
      </c>
      <c r="D274" s="45" t="s">
        <v>2234</v>
      </c>
      <c r="E274" s="230">
        <v>103050</v>
      </c>
      <c r="F274" s="230">
        <v>103050</v>
      </c>
      <c r="G274" s="230">
        <v>0</v>
      </c>
      <c r="H274" s="230">
        <v>103050</v>
      </c>
      <c r="I274" s="196">
        <v>59114</v>
      </c>
      <c r="K274" s="184">
        <v>0</v>
      </c>
      <c r="L274" s="45" t="b">
        <v>0</v>
      </c>
    </row>
    <row r="275" spans="1:12" x14ac:dyDescent="0.25">
      <c r="A275" s="45" t="s">
        <v>2235</v>
      </c>
      <c r="B275" s="45" t="s">
        <v>2236</v>
      </c>
      <c r="C275" s="45" t="s">
        <v>384</v>
      </c>
      <c r="D275" s="45" t="s">
        <v>2237</v>
      </c>
      <c r="E275" s="230">
        <v>416594</v>
      </c>
      <c r="F275" s="230">
        <v>416543</v>
      </c>
      <c r="G275" s="230">
        <v>51</v>
      </c>
      <c r="H275" s="230">
        <v>416594</v>
      </c>
      <c r="I275" s="196">
        <v>29001</v>
      </c>
      <c r="K275" s="184">
        <v>0</v>
      </c>
      <c r="L275" s="45" t="b">
        <v>0</v>
      </c>
    </row>
    <row r="276" spans="1:12" x14ac:dyDescent="0.25">
      <c r="A276" s="45" t="s">
        <v>2238</v>
      </c>
      <c r="B276" s="45" t="s">
        <v>2239</v>
      </c>
      <c r="C276" s="45" t="s">
        <v>385</v>
      </c>
      <c r="D276" s="45" t="s">
        <v>2240</v>
      </c>
      <c r="E276" s="230">
        <v>903314</v>
      </c>
      <c r="F276" s="230">
        <v>903203</v>
      </c>
      <c r="G276" s="230">
        <v>111</v>
      </c>
      <c r="H276" s="230">
        <v>903314</v>
      </c>
      <c r="I276" s="196">
        <v>39139</v>
      </c>
      <c r="K276" s="184">
        <v>0</v>
      </c>
      <c r="L276" s="45" t="b">
        <v>0</v>
      </c>
    </row>
    <row r="277" spans="1:12" x14ac:dyDescent="0.25">
      <c r="A277" s="45" t="s">
        <v>2241</v>
      </c>
      <c r="B277" s="45" t="s">
        <v>2242</v>
      </c>
      <c r="C277" s="45" t="s">
        <v>386</v>
      </c>
      <c r="D277" s="45" t="s">
        <v>2243</v>
      </c>
      <c r="E277" s="230">
        <v>198050</v>
      </c>
      <c r="F277" s="230">
        <v>198050</v>
      </c>
      <c r="G277" s="230">
        <v>0</v>
      </c>
      <c r="H277" s="230">
        <v>198050</v>
      </c>
      <c r="I277" s="196">
        <v>48075</v>
      </c>
      <c r="K277" s="184">
        <v>0</v>
      </c>
      <c r="L277" s="45" t="b">
        <v>0</v>
      </c>
    </row>
    <row r="278" spans="1:12" x14ac:dyDescent="0.25">
      <c r="A278" s="45" t="s">
        <v>2244</v>
      </c>
      <c r="B278" s="45" t="s">
        <v>2245</v>
      </c>
      <c r="C278" s="45" t="s">
        <v>387</v>
      </c>
      <c r="D278" s="45" t="s">
        <v>2246</v>
      </c>
      <c r="E278" s="230">
        <v>572863</v>
      </c>
      <c r="F278" s="230">
        <v>572793</v>
      </c>
      <c r="G278" s="230">
        <v>70</v>
      </c>
      <c r="H278" s="230">
        <v>572863</v>
      </c>
      <c r="I278" s="196">
        <v>36133</v>
      </c>
      <c r="K278" s="184" t="e">
        <v>#N/A</v>
      </c>
      <c r="L278" s="45" t="e">
        <v>#N/A</v>
      </c>
    </row>
    <row r="279" spans="1:12" x14ac:dyDescent="0.25">
      <c r="A279" s="45" t="s">
        <v>2247</v>
      </c>
      <c r="B279" s="45" t="s">
        <v>2248</v>
      </c>
      <c r="C279" s="45" t="s">
        <v>388</v>
      </c>
      <c r="D279" s="45" t="s">
        <v>2249</v>
      </c>
      <c r="E279" s="230">
        <v>933770</v>
      </c>
      <c r="F279" s="230">
        <v>933770</v>
      </c>
      <c r="G279" s="230">
        <v>0</v>
      </c>
      <c r="H279" s="230">
        <v>933770</v>
      </c>
      <c r="I279" s="196">
        <v>82108</v>
      </c>
      <c r="K279" s="184">
        <v>0</v>
      </c>
      <c r="L279" s="45" t="b">
        <v>0</v>
      </c>
    </row>
    <row r="280" spans="1:12" x14ac:dyDescent="0.25">
      <c r="A280" s="45" t="s">
        <v>2250</v>
      </c>
      <c r="B280" s="45" t="s">
        <v>2251</v>
      </c>
      <c r="C280" s="45" t="s">
        <v>389</v>
      </c>
      <c r="D280" s="45" t="s">
        <v>2252</v>
      </c>
      <c r="E280" s="230">
        <v>338364</v>
      </c>
      <c r="F280" s="230">
        <v>219919.34</v>
      </c>
      <c r="G280" s="230">
        <v>118444.66</v>
      </c>
      <c r="H280" s="230">
        <v>338364</v>
      </c>
      <c r="I280" s="196">
        <v>77104</v>
      </c>
      <c r="K280" s="184">
        <v>34244.230000000003</v>
      </c>
      <c r="L280" s="45" t="b">
        <v>0</v>
      </c>
    </row>
    <row r="281" spans="1:12" x14ac:dyDescent="0.25">
      <c r="A281" s="45" t="s">
        <v>2253</v>
      </c>
      <c r="B281" s="45" t="s">
        <v>2254</v>
      </c>
      <c r="C281" s="45" t="s">
        <v>390</v>
      </c>
      <c r="D281" s="45" t="s">
        <v>2255</v>
      </c>
      <c r="E281" s="230">
        <v>363322</v>
      </c>
      <c r="F281" s="230">
        <v>363322</v>
      </c>
      <c r="G281" s="230">
        <v>0</v>
      </c>
      <c r="H281" s="230">
        <v>363322</v>
      </c>
      <c r="I281" s="196">
        <v>15004</v>
      </c>
      <c r="K281" s="184">
        <v>0</v>
      </c>
      <c r="L281" s="45" t="b">
        <v>0</v>
      </c>
    </row>
    <row r="282" spans="1:12" x14ac:dyDescent="0.25">
      <c r="A282" s="45" t="s">
        <v>2256</v>
      </c>
      <c r="B282" s="45" t="s">
        <v>2257</v>
      </c>
      <c r="C282" s="45" t="s">
        <v>391</v>
      </c>
      <c r="D282" s="45" t="s">
        <v>2258</v>
      </c>
      <c r="E282" s="230">
        <v>1067984</v>
      </c>
      <c r="F282" s="230">
        <v>1067853</v>
      </c>
      <c r="G282" s="230">
        <v>0</v>
      </c>
      <c r="H282" s="230">
        <v>1067853</v>
      </c>
      <c r="I282" s="196">
        <v>61156</v>
      </c>
      <c r="K282" s="184">
        <v>0</v>
      </c>
      <c r="L282" s="45" t="b">
        <v>0</v>
      </c>
    </row>
    <row r="283" spans="1:12" x14ac:dyDescent="0.25">
      <c r="A283" s="45" t="s">
        <v>2259</v>
      </c>
      <c r="B283" s="45" t="s">
        <v>2260</v>
      </c>
      <c r="C283" s="45" t="s">
        <v>392</v>
      </c>
      <c r="D283" s="45" t="s">
        <v>2261</v>
      </c>
      <c r="E283" s="230">
        <v>155092</v>
      </c>
      <c r="F283" s="230">
        <v>155092</v>
      </c>
      <c r="G283" s="230">
        <v>0</v>
      </c>
      <c r="H283" s="230">
        <v>155092</v>
      </c>
      <c r="I283" s="196">
        <v>61158</v>
      </c>
      <c r="K283" s="184">
        <v>0</v>
      </c>
      <c r="L283" s="45" t="b">
        <v>0</v>
      </c>
    </row>
    <row r="284" spans="1:12" x14ac:dyDescent="0.25">
      <c r="A284" s="45" t="s">
        <v>2262</v>
      </c>
      <c r="B284" s="45" t="s">
        <v>2263</v>
      </c>
      <c r="C284" s="45" t="s">
        <v>393</v>
      </c>
      <c r="D284" s="45" t="s">
        <v>2264</v>
      </c>
      <c r="E284" s="230">
        <v>156239</v>
      </c>
      <c r="F284" s="230">
        <v>156220</v>
      </c>
      <c r="G284" s="230">
        <v>0</v>
      </c>
      <c r="H284" s="230">
        <v>156220</v>
      </c>
      <c r="I284" s="196">
        <v>69108</v>
      </c>
      <c r="K284" s="184">
        <v>0</v>
      </c>
      <c r="L284" s="45" t="b">
        <v>0</v>
      </c>
    </row>
    <row r="285" spans="1:12" x14ac:dyDescent="0.25">
      <c r="A285" s="45" t="s">
        <v>2265</v>
      </c>
      <c r="B285" s="45" t="s">
        <v>2266</v>
      </c>
      <c r="C285" s="45" t="s">
        <v>394</v>
      </c>
      <c r="D285" s="45" t="s">
        <v>2267</v>
      </c>
      <c r="E285" s="230">
        <v>2166058</v>
      </c>
      <c r="F285" s="230">
        <v>1576163.44</v>
      </c>
      <c r="G285" s="230">
        <v>589894.56000000006</v>
      </c>
      <c r="H285" s="230">
        <v>2166058</v>
      </c>
      <c r="I285" s="196">
        <v>35092</v>
      </c>
      <c r="K285" s="184">
        <v>0</v>
      </c>
      <c r="L285" s="45" t="b">
        <v>0</v>
      </c>
    </row>
    <row r="286" spans="1:12" x14ac:dyDescent="0.25">
      <c r="A286" s="45" t="s">
        <v>2268</v>
      </c>
      <c r="B286" s="45" t="s">
        <v>2269</v>
      </c>
      <c r="C286" s="45" t="s">
        <v>395</v>
      </c>
      <c r="D286" s="45" t="s">
        <v>2270</v>
      </c>
      <c r="E286" s="230">
        <v>84731</v>
      </c>
      <c r="F286" s="230">
        <v>84721</v>
      </c>
      <c r="G286" s="230">
        <v>10</v>
      </c>
      <c r="H286" s="230">
        <v>84731</v>
      </c>
      <c r="I286" s="196">
        <v>97119</v>
      </c>
      <c r="K286" s="184">
        <v>10</v>
      </c>
      <c r="L286" s="45" t="b">
        <v>0</v>
      </c>
    </row>
    <row r="287" spans="1:12" x14ac:dyDescent="0.25">
      <c r="A287" s="45" t="s">
        <v>2271</v>
      </c>
      <c r="B287" s="45" t="s">
        <v>2272</v>
      </c>
      <c r="C287" s="45" t="s">
        <v>396</v>
      </c>
      <c r="D287" s="45" t="s">
        <v>2273</v>
      </c>
      <c r="E287" s="230">
        <v>252227</v>
      </c>
      <c r="F287" s="230">
        <v>252227</v>
      </c>
      <c r="G287" s="230">
        <v>0</v>
      </c>
      <c r="H287" s="230">
        <v>252227</v>
      </c>
      <c r="I287" s="196">
        <v>114116</v>
      </c>
      <c r="K287" s="184">
        <v>0</v>
      </c>
      <c r="L287" s="45" t="b">
        <v>0</v>
      </c>
    </row>
    <row r="288" spans="1:12" x14ac:dyDescent="0.25">
      <c r="A288" s="45" t="s">
        <v>2274</v>
      </c>
      <c r="B288" s="45" t="s">
        <v>2275</v>
      </c>
      <c r="C288" s="45" t="s">
        <v>397</v>
      </c>
      <c r="D288" s="45" t="s">
        <v>2276</v>
      </c>
      <c r="E288" s="230">
        <v>1547059</v>
      </c>
      <c r="F288" s="230">
        <v>1547059</v>
      </c>
      <c r="G288" s="230">
        <v>0</v>
      </c>
      <c r="H288" s="230">
        <v>1547059</v>
      </c>
      <c r="I288" s="196">
        <v>114115</v>
      </c>
      <c r="K288" s="184">
        <v>0</v>
      </c>
      <c r="L288" s="45" t="b">
        <v>0</v>
      </c>
    </row>
    <row r="289" spans="1:12" x14ac:dyDescent="0.25">
      <c r="A289" s="45" t="s">
        <v>2277</v>
      </c>
      <c r="B289" s="45" t="s">
        <v>2278</v>
      </c>
      <c r="C289" s="45" t="s">
        <v>398</v>
      </c>
      <c r="D289" s="45" t="s">
        <v>2279</v>
      </c>
      <c r="E289" s="230">
        <v>527750</v>
      </c>
      <c r="F289" s="230">
        <v>527685</v>
      </c>
      <c r="G289" s="230">
        <v>65</v>
      </c>
      <c r="H289" s="230">
        <v>527750</v>
      </c>
      <c r="I289" s="196">
        <v>96107</v>
      </c>
      <c r="K289" s="184">
        <v>0</v>
      </c>
      <c r="L289" s="45" t="b">
        <v>0</v>
      </c>
    </row>
    <row r="290" spans="1:12" x14ac:dyDescent="0.25">
      <c r="A290" s="45" t="s">
        <v>2280</v>
      </c>
      <c r="B290" s="45" t="s">
        <v>2281</v>
      </c>
      <c r="C290" s="45" t="s">
        <v>399</v>
      </c>
      <c r="D290" s="45" t="s">
        <v>2282</v>
      </c>
      <c r="E290" s="230">
        <v>417643</v>
      </c>
      <c r="F290" s="230">
        <v>417592</v>
      </c>
      <c r="G290" s="230">
        <v>0</v>
      </c>
      <c r="H290" s="230">
        <v>417592</v>
      </c>
      <c r="I290" s="196">
        <v>58109</v>
      </c>
      <c r="K290" s="184">
        <v>0</v>
      </c>
      <c r="L290" s="45" t="b">
        <v>0</v>
      </c>
    </row>
    <row r="291" spans="1:12" x14ac:dyDescent="0.25">
      <c r="A291" s="45" t="s">
        <v>2283</v>
      </c>
      <c r="B291" s="45" t="s">
        <v>2284</v>
      </c>
      <c r="C291" s="45" t="s">
        <v>400</v>
      </c>
      <c r="D291" s="45" t="s">
        <v>2285</v>
      </c>
      <c r="E291" s="230">
        <v>351278</v>
      </c>
      <c r="F291" s="230">
        <v>351235</v>
      </c>
      <c r="G291" s="230">
        <v>43</v>
      </c>
      <c r="H291" s="230">
        <v>351278</v>
      </c>
      <c r="I291" s="196">
        <v>63066</v>
      </c>
      <c r="K291" s="184">
        <v>0</v>
      </c>
      <c r="L291" s="45" t="b">
        <v>0</v>
      </c>
    </row>
    <row r="292" spans="1:12" x14ac:dyDescent="0.25">
      <c r="A292" s="45" t="s">
        <v>2286</v>
      </c>
      <c r="B292" s="45" t="s">
        <v>2287</v>
      </c>
      <c r="C292" s="45" t="s">
        <v>401</v>
      </c>
      <c r="D292" s="45" t="s">
        <v>2288</v>
      </c>
      <c r="E292" s="230">
        <v>625234</v>
      </c>
      <c r="F292" s="230">
        <v>577025.81000000006</v>
      </c>
      <c r="G292" s="230">
        <v>45088</v>
      </c>
      <c r="H292" s="230">
        <v>622113.81000000006</v>
      </c>
      <c r="I292" s="196">
        <v>63067</v>
      </c>
      <c r="K292" s="184">
        <v>45088</v>
      </c>
      <c r="L292" s="45" t="b">
        <v>0</v>
      </c>
    </row>
    <row r="293" spans="1:12" x14ac:dyDescent="0.25">
      <c r="A293" s="45" t="s">
        <v>2289</v>
      </c>
      <c r="B293" s="45" t="s">
        <v>2290</v>
      </c>
      <c r="C293" s="45" t="s">
        <v>402</v>
      </c>
      <c r="D293" s="45" t="s">
        <v>2291</v>
      </c>
      <c r="E293" s="230">
        <v>511408</v>
      </c>
      <c r="F293" s="230">
        <v>511408</v>
      </c>
      <c r="G293" s="230">
        <v>0</v>
      </c>
      <c r="H293" s="230">
        <v>511408</v>
      </c>
      <c r="I293" s="196">
        <v>84005</v>
      </c>
      <c r="K293" s="184">
        <v>0</v>
      </c>
      <c r="L293" s="45" t="b">
        <v>0</v>
      </c>
    </row>
    <row r="294" spans="1:12" x14ac:dyDescent="0.25">
      <c r="A294" s="45" t="s">
        <v>2292</v>
      </c>
      <c r="B294" s="45" t="s">
        <v>2293</v>
      </c>
      <c r="C294" s="45" t="s">
        <v>403</v>
      </c>
      <c r="D294" s="45" t="s">
        <v>2294</v>
      </c>
      <c r="E294" s="230">
        <v>179767</v>
      </c>
      <c r="F294" s="230">
        <v>179767</v>
      </c>
      <c r="G294" s="230">
        <v>0</v>
      </c>
      <c r="H294" s="230">
        <v>179767</v>
      </c>
      <c r="I294" s="196">
        <v>64072</v>
      </c>
      <c r="K294" s="184">
        <v>0</v>
      </c>
      <c r="L294" s="45" t="b">
        <v>0</v>
      </c>
    </row>
    <row r="295" spans="1:12" x14ac:dyDescent="0.25">
      <c r="A295" s="45" t="s">
        <v>2295</v>
      </c>
      <c r="B295" s="45" t="s">
        <v>2296</v>
      </c>
      <c r="C295" s="45" t="s">
        <v>404</v>
      </c>
      <c r="D295" s="45" t="s">
        <v>2297</v>
      </c>
      <c r="E295" s="230">
        <v>1074034</v>
      </c>
      <c r="F295" s="230">
        <v>1074034</v>
      </c>
      <c r="G295" s="230">
        <v>0</v>
      </c>
      <c r="H295" s="230">
        <v>1074034</v>
      </c>
      <c r="I295" s="196">
        <v>55106</v>
      </c>
      <c r="K295" s="184">
        <v>0</v>
      </c>
      <c r="L295" s="45" t="b">
        <v>0</v>
      </c>
    </row>
    <row r="296" spans="1:12" x14ac:dyDescent="0.25">
      <c r="A296" s="45" t="s">
        <v>2298</v>
      </c>
      <c r="B296" s="45" t="s">
        <v>2299</v>
      </c>
      <c r="C296" s="45" t="s">
        <v>405</v>
      </c>
      <c r="D296" s="45" t="s">
        <v>2300</v>
      </c>
      <c r="E296" s="230">
        <v>98820</v>
      </c>
      <c r="F296" s="230">
        <v>98808</v>
      </c>
      <c r="G296" s="230">
        <v>12</v>
      </c>
      <c r="H296" s="230">
        <v>98820</v>
      </c>
      <c r="I296" s="196">
        <v>106008</v>
      </c>
      <c r="K296" s="184">
        <v>0</v>
      </c>
      <c r="L296" s="45" t="b">
        <v>0</v>
      </c>
    </row>
    <row r="297" spans="1:12" x14ac:dyDescent="0.25">
      <c r="A297" s="45" t="s">
        <v>2301</v>
      </c>
      <c r="B297" s="45" t="s">
        <v>2302</v>
      </c>
      <c r="C297" s="45" t="s">
        <v>406</v>
      </c>
      <c r="D297" s="45" t="s">
        <v>2303</v>
      </c>
      <c r="E297" s="230">
        <v>644731</v>
      </c>
      <c r="F297" s="230">
        <v>644652</v>
      </c>
      <c r="G297" s="230">
        <v>0</v>
      </c>
      <c r="H297" s="230">
        <v>644652</v>
      </c>
      <c r="I297" s="196">
        <v>62070</v>
      </c>
      <c r="K297" s="184">
        <v>0</v>
      </c>
      <c r="L297" s="45" t="b">
        <v>0</v>
      </c>
    </row>
    <row r="298" spans="1:12" x14ac:dyDescent="0.25">
      <c r="A298" s="45" t="s">
        <v>2304</v>
      </c>
      <c r="B298" s="45" t="s">
        <v>2305</v>
      </c>
      <c r="C298" s="45" t="s">
        <v>407</v>
      </c>
      <c r="D298" s="45" t="s">
        <v>2306</v>
      </c>
      <c r="E298" s="230">
        <v>2139055</v>
      </c>
      <c r="F298" s="230">
        <v>2138793</v>
      </c>
      <c r="G298" s="230">
        <v>0</v>
      </c>
      <c r="H298" s="230">
        <v>2138793</v>
      </c>
      <c r="I298" s="196">
        <v>97129</v>
      </c>
      <c r="K298" s="184">
        <v>0</v>
      </c>
      <c r="L298" s="45" t="b">
        <v>0</v>
      </c>
    </row>
    <row r="299" spans="1:12" x14ac:dyDescent="0.25">
      <c r="A299" s="45" t="s">
        <v>2307</v>
      </c>
      <c r="B299" s="45" t="s">
        <v>2308</v>
      </c>
      <c r="C299" s="45" t="s">
        <v>408</v>
      </c>
      <c r="D299" s="45" t="s">
        <v>2309</v>
      </c>
      <c r="E299" s="230">
        <v>2524442</v>
      </c>
      <c r="F299" s="230">
        <v>2524133</v>
      </c>
      <c r="G299" s="230">
        <v>0</v>
      </c>
      <c r="H299" s="230">
        <v>2524133</v>
      </c>
      <c r="I299" s="196">
        <v>112102</v>
      </c>
      <c r="K299" s="184">
        <v>0</v>
      </c>
      <c r="L299" s="45" t="b">
        <v>0</v>
      </c>
    </row>
    <row r="300" spans="1:12" x14ac:dyDescent="0.25">
      <c r="A300" s="45" t="s">
        <v>2310</v>
      </c>
      <c r="B300" s="45" t="s">
        <v>2311</v>
      </c>
      <c r="C300" s="45" t="s">
        <v>409</v>
      </c>
      <c r="D300" s="45" t="s">
        <v>2312</v>
      </c>
      <c r="E300" s="230">
        <v>655405</v>
      </c>
      <c r="F300" s="230">
        <v>655405</v>
      </c>
      <c r="G300" s="230">
        <v>0</v>
      </c>
      <c r="H300" s="230">
        <v>655405</v>
      </c>
      <c r="I300" s="196">
        <v>74201</v>
      </c>
      <c r="K300" s="184">
        <v>0</v>
      </c>
      <c r="L300" s="45" t="b">
        <v>0</v>
      </c>
    </row>
    <row r="301" spans="1:12" x14ac:dyDescent="0.25">
      <c r="A301" s="45" t="s">
        <v>2313</v>
      </c>
      <c r="B301" s="45" t="s">
        <v>2314</v>
      </c>
      <c r="C301" s="45" t="s">
        <v>410</v>
      </c>
      <c r="D301" s="45" t="s">
        <v>2315</v>
      </c>
      <c r="E301" s="230">
        <v>243334</v>
      </c>
      <c r="F301" s="230">
        <v>243334</v>
      </c>
      <c r="G301" s="230">
        <v>0</v>
      </c>
      <c r="H301" s="230">
        <v>243334</v>
      </c>
      <c r="I301" s="196">
        <v>32055</v>
      </c>
      <c r="K301" s="184">
        <v>0</v>
      </c>
      <c r="L301" s="45" t="b">
        <v>0</v>
      </c>
    </row>
    <row r="302" spans="1:12" x14ac:dyDescent="0.25">
      <c r="A302" s="45" t="s">
        <v>2316</v>
      </c>
      <c r="B302" s="45" t="s">
        <v>2317</v>
      </c>
      <c r="C302" s="45" t="s">
        <v>411</v>
      </c>
      <c r="D302" s="45" t="s">
        <v>2318</v>
      </c>
      <c r="E302" s="230">
        <v>3824528</v>
      </c>
      <c r="F302" s="230">
        <v>3079325.26</v>
      </c>
      <c r="G302" s="230">
        <v>678957.64</v>
      </c>
      <c r="H302" s="230">
        <v>3758282.9</v>
      </c>
      <c r="I302" s="196">
        <v>60077</v>
      </c>
      <c r="K302" s="184">
        <v>261445.41</v>
      </c>
      <c r="L302" s="45" t="b">
        <v>0</v>
      </c>
    </row>
    <row r="303" spans="1:12" x14ac:dyDescent="0.25">
      <c r="A303" s="45" t="s">
        <v>2319</v>
      </c>
      <c r="B303" s="45" t="s">
        <v>2320</v>
      </c>
      <c r="C303" s="45" t="s">
        <v>412</v>
      </c>
      <c r="D303" s="45" t="s">
        <v>2321</v>
      </c>
      <c r="E303" s="230">
        <v>395036</v>
      </c>
      <c r="F303" s="230">
        <v>394988</v>
      </c>
      <c r="G303" s="230">
        <v>0</v>
      </c>
      <c r="H303" s="230">
        <v>394988</v>
      </c>
      <c r="I303" s="196">
        <v>9077</v>
      </c>
      <c r="K303" s="184">
        <v>0</v>
      </c>
      <c r="L303" s="45" t="b">
        <v>0</v>
      </c>
    </row>
    <row r="304" spans="1:12" x14ac:dyDescent="0.25">
      <c r="A304" s="45" t="s">
        <v>2322</v>
      </c>
      <c r="B304" s="45" t="s">
        <v>2323</v>
      </c>
      <c r="C304" s="45" t="s">
        <v>413</v>
      </c>
      <c r="D304" s="45" t="s">
        <v>2324</v>
      </c>
      <c r="E304" s="230">
        <v>166826</v>
      </c>
      <c r="F304" s="230">
        <v>166826</v>
      </c>
      <c r="G304" s="230">
        <v>0</v>
      </c>
      <c r="H304" s="230">
        <v>166826</v>
      </c>
      <c r="I304" s="196">
        <v>58108</v>
      </c>
      <c r="K304" s="184">
        <v>0</v>
      </c>
      <c r="L304" s="45" t="b">
        <v>0</v>
      </c>
    </row>
    <row r="305" spans="1:12" x14ac:dyDescent="0.25">
      <c r="A305" s="45" t="s">
        <v>2325</v>
      </c>
      <c r="B305" s="45" t="s">
        <v>2326</v>
      </c>
      <c r="C305" s="45" t="s">
        <v>414</v>
      </c>
      <c r="D305" s="45" t="s">
        <v>2327</v>
      </c>
      <c r="E305" s="230">
        <v>4091858</v>
      </c>
      <c r="F305" s="230">
        <v>2594191.25</v>
      </c>
      <c r="G305" s="230">
        <v>1497666.75</v>
      </c>
      <c r="H305" s="230">
        <v>4091858</v>
      </c>
      <c r="I305" s="196">
        <v>96094</v>
      </c>
      <c r="K305" s="184">
        <v>0</v>
      </c>
      <c r="L305" s="45" t="b">
        <v>0</v>
      </c>
    </row>
    <row r="306" spans="1:12" x14ac:dyDescent="0.25">
      <c r="A306" s="45" t="s">
        <v>2328</v>
      </c>
      <c r="B306" s="45" t="s">
        <v>2329</v>
      </c>
      <c r="C306" s="45" t="s">
        <v>415</v>
      </c>
      <c r="D306" s="45" t="s">
        <v>2330</v>
      </c>
      <c r="E306" s="230">
        <v>1738143</v>
      </c>
      <c r="F306" s="230">
        <v>213</v>
      </c>
      <c r="G306" s="230">
        <v>1737930</v>
      </c>
      <c r="H306" s="230">
        <v>1738143</v>
      </c>
      <c r="I306" s="196">
        <v>36126</v>
      </c>
      <c r="K306" s="184">
        <v>0</v>
      </c>
      <c r="L306" s="45" t="b">
        <v>0</v>
      </c>
    </row>
    <row r="307" spans="1:12" x14ac:dyDescent="0.25">
      <c r="A307" s="45" t="s">
        <v>2331</v>
      </c>
      <c r="B307" s="45" t="s">
        <v>2332</v>
      </c>
      <c r="C307" s="45" t="s">
        <v>416</v>
      </c>
      <c r="D307" s="45" t="s">
        <v>2333</v>
      </c>
      <c r="E307" s="230">
        <v>2283200</v>
      </c>
      <c r="F307" s="230">
        <v>2031535.53</v>
      </c>
      <c r="G307" s="230">
        <v>175086.11</v>
      </c>
      <c r="H307" s="230">
        <v>2206621.64</v>
      </c>
      <c r="I307" s="196">
        <v>4110</v>
      </c>
      <c r="K307" s="184">
        <v>0</v>
      </c>
      <c r="L307" s="45" t="b">
        <v>0</v>
      </c>
    </row>
    <row r="308" spans="1:12" x14ac:dyDescent="0.25">
      <c r="A308" s="45" t="s">
        <v>2334</v>
      </c>
      <c r="B308" s="45" t="s">
        <v>2335</v>
      </c>
      <c r="C308" s="45" t="s">
        <v>418</v>
      </c>
      <c r="D308" s="45" t="s">
        <v>2336</v>
      </c>
      <c r="E308" s="230">
        <v>171054</v>
      </c>
      <c r="F308" s="230">
        <v>171033</v>
      </c>
      <c r="G308" s="230">
        <v>21</v>
      </c>
      <c r="H308" s="230">
        <v>171054</v>
      </c>
      <c r="I308" s="196">
        <v>7121</v>
      </c>
      <c r="K308" s="184">
        <v>0</v>
      </c>
      <c r="L308" s="45" t="b">
        <v>0</v>
      </c>
    </row>
    <row r="309" spans="1:12" x14ac:dyDescent="0.25">
      <c r="A309" s="45" t="s">
        <v>2334</v>
      </c>
      <c r="B309" s="45" t="s">
        <v>2337</v>
      </c>
      <c r="C309" s="45" t="s">
        <v>417</v>
      </c>
      <c r="D309" s="45" t="s">
        <v>2338</v>
      </c>
      <c r="E309" s="230">
        <v>85122</v>
      </c>
      <c r="F309" s="230">
        <v>85122</v>
      </c>
      <c r="G309" s="230">
        <v>0</v>
      </c>
      <c r="H309" s="230">
        <v>85122</v>
      </c>
      <c r="I309" s="196">
        <v>97116</v>
      </c>
      <c r="K309" s="184">
        <v>0</v>
      </c>
      <c r="L309" s="45" t="b">
        <v>0</v>
      </c>
    </row>
    <row r="310" spans="1:12" x14ac:dyDescent="0.25">
      <c r="A310" s="45" t="s">
        <v>2339</v>
      </c>
      <c r="B310" s="45" t="s">
        <v>2340</v>
      </c>
      <c r="C310" s="45" t="s">
        <v>419</v>
      </c>
      <c r="D310" s="45" t="s">
        <v>2341</v>
      </c>
      <c r="E310" s="230">
        <v>326085</v>
      </c>
      <c r="F310" s="230">
        <v>326045.98</v>
      </c>
      <c r="G310" s="230">
        <v>0</v>
      </c>
      <c r="H310" s="230">
        <v>326045.98</v>
      </c>
      <c r="I310" s="196">
        <v>11078</v>
      </c>
      <c r="K310" s="184">
        <v>0</v>
      </c>
      <c r="L310" s="45" t="b">
        <v>0</v>
      </c>
    </row>
    <row r="311" spans="1:12" x14ac:dyDescent="0.25">
      <c r="A311" s="45" t="s">
        <v>2342</v>
      </c>
      <c r="B311" s="45" t="s">
        <v>2343</v>
      </c>
      <c r="C311" s="45" t="s">
        <v>420</v>
      </c>
      <c r="D311" s="45" t="s">
        <v>2344</v>
      </c>
      <c r="E311" s="230">
        <v>424198</v>
      </c>
      <c r="F311" s="230">
        <v>417378.42</v>
      </c>
      <c r="G311" s="230">
        <v>6819.58</v>
      </c>
      <c r="H311" s="230">
        <v>424198</v>
      </c>
      <c r="I311" s="196">
        <v>69104</v>
      </c>
      <c r="K311" s="184">
        <v>0</v>
      </c>
      <c r="L311" s="45" t="b">
        <v>0</v>
      </c>
    </row>
    <row r="312" spans="1:12" x14ac:dyDescent="0.25">
      <c r="A312" s="45" t="s">
        <v>2345</v>
      </c>
      <c r="B312" s="45" t="s">
        <v>2346</v>
      </c>
      <c r="C312" s="45" t="s">
        <v>421</v>
      </c>
      <c r="D312" s="45" t="s">
        <v>2347</v>
      </c>
      <c r="E312" s="230">
        <v>324814</v>
      </c>
      <c r="F312" s="230">
        <v>324814</v>
      </c>
      <c r="G312" s="230">
        <v>0</v>
      </c>
      <c r="H312" s="230">
        <v>324814</v>
      </c>
      <c r="I312" s="196">
        <v>19151</v>
      </c>
      <c r="K312" s="184">
        <v>0</v>
      </c>
      <c r="L312" s="45" t="b">
        <v>0</v>
      </c>
    </row>
    <row r="313" spans="1:12" x14ac:dyDescent="0.25">
      <c r="A313" s="45" t="s">
        <v>2348</v>
      </c>
      <c r="B313" s="45" t="s">
        <v>2349</v>
      </c>
      <c r="C313" s="45" t="s">
        <v>422</v>
      </c>
      <c r="D313" s="45" t="s">
        <v>2350</v>
      </c>
      <c r="E313" s="230">
        <v>480659</v>
      </c>
      <c r="F313" s="230">
        <v>480659</v>
      </c>
      <c r="G313" s="230">
        <v>0</v>
      </c>
      <c r="H313" s="230">
        <v>480659</v>
      </c>
      <c r="I313" s="196">
        <v>105124</v>
      </c>
      <c r="K313" s="184">
        <v>0</v>
      </c>
      <c r="L313" s="45" t="b">
        <v>0</v>
      </c>
    </row>
    <row r="314" spans="1:12" x14ac:dyDescent="0.25">
      <c r="A314" s="45" t="s">
        <v>2351</v>
      </c>
      <c r="B314" s="45" t="s">
        <v>2352</v>
      </c>
      <c r="C314" s="45" t="s">
        <v>423</v>
      </c>
      <c r="D314" s="45" t="s">
        <v>2353</v>
      </c>
      <c r="E314" s="230">
        <v>197044</v>
      </c>
      <c r="F314" s="230">
        <v>197044</v>
      </c>
      <c r="G314" s="230">
        <v>0</v>
      </c>
      <c r="H314" s="230">
        <v>197044</v>
      </c>
      <c r="I314" s="196">
        <v>66103</v>
      </c>
      <c r="K314" s="184">
        <v>0</v>
      </c>
      <c r="L314" s="45" t="b">
        <v>0</v>
      </c>
    </row>
    <row r="315" spans="1:12" x14ac:dyDescent="0.25">
      <c r="A315" s="45" t="s">
        <v>2354</v>
      </c>
      <c r="B315" s="45" t="s">
        <v>2355</v>
      </c>
      <c r="C315" s="45" t="s">
        <v>424</v>
      </c>
      <c r="D315" s="45" t="s">
        <v>2356</v>
      </c>
      <c r="E315" s="230">
        <v>611371</v>
      </c>
      <c r="F315" s="230">
        <v>611296</v>
      </c>
      <c r="G315" s="230">
        <v>75</v>
      </c>
      <c r="H315" s="230">
        <v>611371</v>
      </c>
      <c r="I315" s="196">
        <v>55104</v>
      </c>
      <c r="K315" s="184">
        <v>0</v>
      </c>
      <c r="L315" s="45" t="b">
        <v>0</v>
      </c>
    </row>
    <row r="316" spans="1:12" x14ac:dyDescent="0.25">
      <c r="A316" s="45" t="s">
        <v>2357</v>
      </c>
      <c r="B316" s="45" t="s">
        <v>2358</v>
      </c>
      <c r="C316" s="45" t="s">
        <v>425</v>
      </c>
      <c r="D316" s="45" t="s">
        <v>2359</v>
      </c>
      <c r="E316" s="230">
        <v>2980</v>
      </c>
      <c r="F316" s="230">
        <v>2979</v>
      </c>
      <c r="G316" s="230">
        <v>0</v>
      </c>
      <c r="H316" s="230">
        <v>2979</v>
      </c>
      <c r="I316" s="196">
        <v>13060</v>
      </c>
      <c r="K316" s="184">
        <v>0</v>
      </c>
      <c r="L316" s="45" t="b">
        <v>0</v>
      </c>
    </row>
    <row r="317" spans="1:12" x14ac:dyDescent="0.25">
      <c r="A317" s="45" t="s">
        <v>2360</v>
      </c>
      <c r="B317" s="45" t="s">
        <v>2361</v>
      </c>
      <c r="C317" s="45" t="s">
        <v>426</v>
      </c>
      <c r="D317" s="45" t="s">
        <v>2362</v>
      </c>
      <c r="E317" s="230">
        <v>0</v>
      </c>
      <c r="F317" s="230">
        <v>0</v>
      </c>
      <c r="G317" s="230">
        <v>0</v>
      </c>
      <c r="H317" s="230">
        <v>0</v>
      </c>
      <c r="I317" s="196">
        <v>24091</v>
      </c>
      <c r="K317" s="184">
        <v>0</v>
      </c>
      <c r="L317" s="45" t="s">
        <v>3098</v>
      </c>
    </row>
    <row r="318" spans="1:12" x14ac:dyDescent="0.25">
      <c r="A318" s="45" t="s">
        <v>2363</v>
      </c>
      <c r="B318" s="45" t="s">
        <v>2364</v>
      </c>
      <c r="C318" s="45" t="s">
        <v>427</v>
      </c>
      <c r="D318" s="45" t="s">
        <v>2365</v>
      </c>
      <c r="E318" s="230">
        <v>2636398</v>
      </c>
      <c r="F318" s="230">
        <v>2636398</v>
      </c>
      <c r="G318" s="230">
        <v>0</v>
      </c>
      <c r="H318" s="230">
        <v>2636398</v>
      </c>
      <c r="I318" s="196">
        <v>88081</v>
      </c>
      <c r="K318" s="184">
        <v>0</v>
      </c>
      <c r="L318" s="45" t="b">
        <v>0</v>
      </c>
    </row>
    <row r="319" spans="1:12" x14ac:dyDescent="0.25">
      <c r="A319" s="45" t="s">
        <v>2366</v>
      </c>
      <c r="B319" s="45" t="s">
        <v>2367</v>
      </c>
      <c r="C319" s="45" t="s">
        <v>232</v>
      </c>
      <c r="D319" s="45" t="s">
        <v>2368</v>
      </c>
      <c r="E319" s="230">
        <v>2010391</v>
      </c>
      <c r="F319" s="230">
        <v>753715.1</v>
      </c>
      <c r="G319" s="230">
        <v>1221531.8999999999</v>
      </c>
      <c r="H319" s="230">
        <v>1975247</v>
      </c>
      <c r="I319" s="196">
        <v>115923</v>
      </c>
      <c r="K319" s="184">
        <v>104227.25</v>
      </c>
      <c r="L319" s="45" t="b">
        <v>0</v>
      </c>
    </row>
    <row r="320" spans="1:12" x14ac:dyDescent="0.25">
      <c r="A320" s="45" t="s">
        <v>2369</v>
      </c>
      <c r="B320" s="45" t="s">
        <v>2370</v>
      </c>
      <c r="C320" s="45" t="s">
        <v>428</v>
      </c>
      <c r="D320" s="45" t="s">
        <v>2371</v>
      </c>
      <c r="E320" s="230">
        <v>2695419</v>
      </c>
      <c r="F320" s="230">
        <v>2453122</v>
      </c>
      <c r="G320" s="230">
        <v>242297</v>
      </c>
      <c r="H320" s="230">
        <v>2695419</v>
      </c>
      <c r="I320" s="196">
        <v>5128</v>
      </c>
      <c r="K320" s="184">
        <v>0</v>
      </c>
      <c r="L320" s="45" t="b">
        <v>0</v>
      </c>
    </row>
    <row r="321" spans="1:12" x14ac:dyDescent="0.25">
      <c r="A321" s="45" t="s">
        <v>2372</v>
      </c>
      <c r="B321" s="45" t="s">
        <v>2373</v>
      </c>
      <c r="C321" s="45" t="s">
        <v>429</v>
      </c>
      <c r="D321" s="45" t="s">
        <v>2374</v>
      </c>
      <c r="E321" s="230">
        <v>686555</v>
      </c>
      <c r="F321" s="230">
        <v>686555</v>
      </c>
      <c r="G321" s="230">
        <v>0</v>
      </c>
      <c r="H321" s="230">
        <v>686555</v>
      </c>
      <c r="I321" s="196">
        <v>68070</v>
      </c>
      <c r="K321" s="184">
        <v>0</v>
      </c>
      <c r="L321" s="45" t="b">
        <v>0</v>
      </c>
    </row>
    <row r="322" spans="1:12" x14ac:dyDescent="0.25">
      <c r="A322" s="45" t="s">
        <v>2375</v>
      </c>
      <c r="B322" s="45" t="s">
        <v>2376</v>
      </c>
      <c r="C322" s="45" t="s">
        <v>430</v>
      </c>
      <c r="D322" s="45" t="s">
        <v>2377</v>
      </c>
      <c r="E322" s="230">
        <v>291902</v>
      </c>
      <c r="F322" s="230">
        <v>291902</v>
      </c>
      <c r="G322" s="230">
        <v>0</v>
      </c>
      <c r="H322" s="230">
        <v>291902</v>
      </c>
      <c r="I322" s="196">
        <v>68072</v>
      </c>
      <c r="K322" s="184">
        <v>0</v>
      </c>
      <c r="L322" s="45" t="b">
        <v>0</v>
      </c>
    </row>
    <row r="323" spans="1:12" x14ac:dyDescent="0.25">
      <c r="A323" s="45" t="s">
        <v>2378</v>
      </c>
      <c r="B323" s="45" t="s">
        <v>2379</v>
      </c>
      <c r="C323" s="45" t="s">
        <v>431</v>
      </c>
      <c r="D323" s="45" t="s">
        <v>2380</v>
      </c>
      <c r="E323" s="230">
        <v>490829</v>
      </c>
      <c r="F323" s="230">
        <v>490829</v>
      </c>
      <c r="G323" s="230">
        <v>0</v>
      </c>
      <c r="H323" s="230">
        <v>490829</v>
      </c>
      <c r="I323" s="196">
        <v>69106</v>
      </c>
      <c r="K323" s="184">
        <v>0</v>
      </c>
      <c r="L323" s="45" t="b">
        <v>0</v>
      </c>
    </row>
    <row r="324" spans="1:12" x14ac:dyDescent="0.25">
      <c r="A324" s="45" t="s">
        <v>2381</v>
      </c>
      <c r="B324" s="45" t="s">
        <v>2382</v>
      </c>
      <c r="C324" s="45" t="s">
        <v>432</v>
      </c>
      <c r="D324" s="45" t="s">
        <v>2383</v>
      </c>
      <c r="E324" s="230">
        <v>1071286</v>
      </c>
      <c r="F324" s="230">
        <v>1071286</v>
      </c>
      <c r="G324" s="230">
        <v>0</v>
      </c>
      <c r="H324" s="230">
        <v>1071286</v>
      </c>
      <c r="I324" s="196">
        <v>70093</v>
      </c>
      <c r="K324" s="184">
        <v>0</v>
      </c>
      <c r="L324" s="45" t="b">
        <v>0</v>
      </c>
    </row>
    <row r="325" spans="1:12" x14ac:dyDescent="0.25">
      <c r="A325" s="45" t="s">
        <v>2384</v>
      </c>
      <c r="B325" s="45" t="s">
        <v>2385</v>
      </c>
      <c r="C325" s="45" t="s">
        <v>433</v>
      </c>
      <c r="D325" s="45" t="s">
        <v>2386</v>
      </c>
      <c r="E325" s="230">
        <v>74982</v>
      </c>
      <c r="F325" s="230">
        <v>74982</v>
      </c>
      <c r="G325" s="230">
        <v>0</v>
      </c>
      <c r="H325" s="230">
        <v>74982</v>
      </c>
      <c r="I325" s="196">
        <v>42121</v>
      </c>
      <c r="K325" s="184">
        <v>0</v>
      </c>
      <c r="L325" s="45" t="b">
        <v>0</v>
      </c>
    </row>
    <row r="326" spans="1:12" x14ac:dyDescent="0.25">
      <c r="A326" s="45" t="s">
        <v>2387</v>
      </c>
      <c r="B326" s="45" t="s">
        <v>2388</v>
      </c>
      <c r="C326" s="45" t="s">
        <v>434</v>
      </c>
      <c r="D326" s="45" t="s">
        <v>2389</v>
      </c>
      <c r="E326" s="230">
        <v>1082324</v>
      </c>
      <c r="F326" s="230">
        <v>676643</v>
      </c>
      <c r="G326" s="230">
        <v>0</v>
      </c>
      <c r="H326" s="230">
        <v>676643</v>
      </c>
      <c r="I326" s="196">
        <v>71091</v>
      </c>
      <c r="K326" s="184">
        <v>0</v>
      </c>
      <c r="L326" s="45" t="b">
        <v>0</v>
      </c>
    </row>
    <row r="327" spans="1:12" x14ac:dyDescent="0.25">
      <c r="A327" s="45" t="s">
        <v>2390</v>
      </c>
      <c r="B327" s="45" t="s">
        <v>2391</v>
      </c>
      <c r="C327" s="45" t="s">
        <v>435</v>
      </c>
      <c r="D327" s="45" t="s">
        <v>2392</v>
      </c>
      <c r="E327" s="230">
        <v>2206126</v>
      </c>
      <c r="F327" s="230">
        <v>1614339.14</v>
      </c>
      <c r="G327" s="230">
        <v>591786.86</v>
      </c>
      <c r="H327" s="230">
        <v>2206126</v>
      </c>
      <c r="I327" s="196">
        <v>71092</v>
      </c>
      <c r="K327" s="184">
        <v>0</v>
      </c>
      <c r="L327" s="45" t="b">
        <v>0</v>
      </c>
    </row>
    <row r="328" spans="1:12" x14ac:dyDescent="0.25">
      <c r="A328" s="45" t="s">
        <v>2393</v>
      </c>
      <c r="B328" s="45" t="s">
        <v>2394</v>
      </c>
      <c r="C328" s="45" t="s">
        <v>436</v>
      </c>
      <c r="D328" s="45" t="s">
        <v>2395</v>
      </c>
      <c r="E328" s="230">
        <v>166967</v>
      </c>
      <c r="F328" s="230">
        <v>166967</v>
      </c>
      <c r="G328" s="230">
        <v>0</v>
      </c>
      <c r="H328" s="230">
        <v>166967</v>
      </c>
      <c r="I328" s="196">
        <v>44083</v>
      </c>
      <c r="K328" s="184">
        <v>0</v>
      </c>
      <c r="L328" s="45" t="b">
        <v>0</v>
      </c>
    </row>
    <row r="329" spans="1:12" x14ac:dyDescent="0.25">
      <c r="A329" s="45" t="s">
        <v>2396</v>
      </c>
      <c r="B329" s="45" t="s">
        <v>2397</v>
      </c>
      <c r="C329" s="45" t="s">
        <v>437</v>
      </c>
      <c r="D329" s="45" t="s">
        <v>2398</v>
      </c>
      <c r="E329" s="230">
        <v>2459348</v>
      </c>
      <c r="F329" s="230">
        <v>2429379.23</v>
      </c>
      <c r="G329" s="230">
        <v>29968.77</v>
      </c>
      <c r="H329" s="230">
        <v>2459348</v>
      </c>
      <c r="I329" s="196">
        <v>114114</v>
      </c>
      <c r="K329" s="184">
        <v>0</v>
      </c>
      <c r="L329" s="45" t="b">
        <v>0</v>
      </c>
    </row>
    <row r="330" spans="1:12" x14ac:dyDescent="0.25">
      <c r="A330" s="45" t="s">
        <v>2399</v>
      </c>
      <c r="B330" s="45" t="s">
        <v>2400</v>
      </c>
      <c r="C330" s="45" t="s">
        <v>438</v>
      </c>
      <c r="D330" s="45" t="s">
        <v>2401</v>
      </c>
      <c r="E330" s="230">
        <v>2316556</v>
      </c>
      <c r="F330" s="230">
        <v>2316272</v>
      </c>
      <c r="G330" s="230">
        <v>0</v>
      </c>
      <c r="H330" s="230">
        <v>2316272</v>
      </c>
      <c r="I330" s="196">
        <v>46130</v>
      </c>
      <c r="K330" s="184">
        <v>0</v>
      </c>
      <c r="L330" s="45" t="b">
        <v>0</v>
      </c>
    </row>
    <row r="331" spans="1:12" x14ac:dyDescent="0.25">
      <c r="A331" s="45" t="s">
        <v>2402</v>
      </c>
      <c r="B331" s="45" t="s">
        <v>2403</v>
      </c>
      <c r="C331" s="45" t="s">
        <v>439</v>
      </c>
      <c r="D331" s="45" t="s">
        <v>2404</v>
      </c>
      <c r="E331" s="230">
        <v>1264839</v>
      </c>
      <c r="F331" s="230">
        <v>1264684</v>
      </c>
      <c r="G331" s="230">
        <v>155</v>
      </c>
      <c r="H331" s="230">
        <v>1264839</v>
      </c>
      <c r="I331" s="196">
        <v>55108</v>
      </c>
      <c r="K331" s="184">
        <v>0</v>
      </c>
      <c r="L331" s="45" t="b">
        <v>0</v>
      </c>
    </row>
    <row r="332" spans="1:12" x14ac:dyDescent="0.25">
      <c r="A332" s="45" t="s">
        <v>2405</v>
      </c>
      <c r="B332" s="45" t="s">
        <v>2406</v>
      </c>
      <c r="C332" s="45" t="s">
        <v>440</v>
      </c>
      <c r="D332" s="45" t="s">
        <v>2407</v>
      </c>
      <c r="E332" s="230">
        <v>580898</v>
      </c>
      <c r="F332" s="230">
        <v>580898</v>
      </c>
      <c r="G332" s="230">
        <v>0</v>
      </c>
      <c r="H332" s="230">
        <v>580898</v>
      </c>
      <c r="I332" s="196">
        <v>91091</v>
      </c>
      <c r="K332" s="184">
        <v>0</v>
      </c>
      <c r="L332" s="45" t="b">
        <v>0</v>
      </c>
    </row>
    <row r="333" spans="1:12" x14ac:dyDescent="0.25">
      <c r="A333" s="45" t="s">
        <v>2408</v>
      </c>
      <c r="B333" s="45" t="s">
        <v>2409</v>
      </c>
      <c r="C333" s="45" t="s">
        <v>441</v>
      </c>
      <c r="D333" s="45" t="s">
        <v>2410</v>
      </c>
      <c r="E333" s="230">
        <v>1060884</v>
      </c>
      <c r="F333" s="230">
        <v>800839.2</v>
      </c>
      <c r="G333" s="230">
        <v>260044.79999999999</v>
      </c>
      <c r="H333" s="230">
        <v>1060884</v>
      </c>
      <c r="I333" s="196">
        <v>12108</v>
      </c>
      <c r="K333" s="184">
        <v>0</v>
      </c>
      <c r="L333" s="45" t="b">
        <v>0</v>
      </c>
    </row>
    <row r="334" spans="1:12" x14ac:dyDescent="0.25">
      <c r="A334" s="45" t="s">
        <v>2411</v>
      </c>
      <c r="B334" s="45" t="s">
        <v>2412</v>
      </c>
      <c r="C334" s="45" t="s">
        <v>442</v>
      </c>
      <c r="D334" s="45" t="s">
        <v>2413</v>
      </c>
      <c r="E334" s="230">
        <v>321319</v>
      </c>
      <c r="F334" s="230">
        <v>321319</v>
      </c>
      <c r="G334" s="230">
        <v>0</v>
      </c>
      <c r="H334" s="230">
        <v>321319</v>
      </c>
      <c r="I334" s="196">
        <v>16097</v>
      </c>
      <c r="K334" s="184">
        <v>0</v>
      </c>
      <c r="L334" s="45" t="b">
        <v>0</v>
      </c>
    </row>
    <row r="335" spans="1:12" x14ac:dyDescent="0.25">
      <c r="A335" s="45" t="s">
        <v>2414</v>
      </c>
      <c r="B335" s="45" t="s">
        <v>2415</v>
      </c>
      <c r="C335" s="45" t="s">
        <v>443</v>
      </c>
      <c r="D335" s="45" t="s">
        <v>2416</v>
      </c>
      <c r="E335" s="230">
        <v>4257167</v>
      </c>
      <c r="F335" s="230">
        <v>3280965</v>
      </c>
      <c r="G335" s="230">
        <v>762830.77</v>
      </c>
      <c r="H335" s="230">
        <v>4043795.77</v>
      </c>
      <c r="I335" s="196">
        <v>73108</v>
      </c>
      <c r="K335" s="184" t="e">
        <v>#N/A</v>
      </c>
      <c r="L335" s="45" t="e">
        <v>#N/A</v>
      </c>
    </row>
    <row r="336" spans="1:12" x14ac:dyDescent="0.25">
      <c r="A336" s="45" t="s">
        <v>2417</v>
      </c>
      <c r="B336" s="45" t="s">
        <v>2418</v>
      </c>
      <c r="C336" s="45" t="s">
        <v>444</v>
      </c>
      <c r="D336" s="45" t="s">
        <v>2419</v>
      </c>
      <c r="E336" s="230">
        <v>2138497</v>
      </c>
      <c r="F336" s="230">
        <v>2138497</v>
      </c>
      <c r="G336" s="230">
        <v>0</v>
      </c>
      <c r="H336" s="230">
        <v>2138497</v>
      </c>
      <c r="I336" s="196">
        <v>108142</v>
      </c>
      <c r="K336" s="184">
        <v>0</v>
      </c>
      <c r="L336" s="45" t="b">
        <v>0</v>
      </c>
    </row>
    <row r="337" spans="1:12" x14ac:dyDescent="0.25">
      <c r="A337" s="45" t="s">
        <v>2420</v>
      </c>
      <c r="B337" s="45" t="s">
        <v>2421</v>
      </c>
      <c r="C337" s="45" t="s">
        <v>445</v>
      </c>
      <c r="D337" s="45" t="s">
        <v>2422</v>
      </c>
      <c r="E337" s="230">
        <v>408277</v>
      </c>
      <c r="F337" s="230">
        <v>408277</v>
      </c>
      <c r="G337" s="230">
        <v>0</v>
      </c>
      <c r="H337" s="230">
        <v>408277</v>
      </c>
      <c r="I337" s="196">
        <v>14127</v>
      </c>
      <c r="K337" s="184">
        <v>0</v>
      </c>
      <c r="L337" s="45" t="b">
        <v>0</v>
      </c>
    </row>
    <row r="338" spans="1:12" x14ac:dyDescent="0.25">
      <c r="A338" s="45" t="s">
        <v>2423</v>
      </c>
      <c r="B338" s="45" t="s">
        <v>2424</v>
      </c>
      <c r="C338" s="45" t="s">
        <v>446</v>
      </c>
      <c r="D338" s="45" t="s">
        <v>2425</v>
      </c>
      <c r="E338" s="230">
        <v>283854</v>
      </c>
      <c r="F338" s="230">
        <v>283854</v>
      </c>
      <c r="G338" s="230">
        <v>0</v>
      </c>
      <c r="H338" s="230">
        <v>283854</v>
      </c>
      <c r="I338" s="196">
        <v>45076</v>
      </c>
      <c r="K338" s="184">
        <v>0</v>
      </c>
      <c r="L338" s="45" t="b">
        <v>0</v>
      </c>
    </row>
    <row r="339" spans="1:12" x14ac:dyDescent="0.25">
      <c r="A339" s="45" t="s">
        <v>2426</v>
      </c>
      <c r="B339" s="45" t="s">
        <v>2427</v>
      </c>
      <c r="C339" s="45" t="s">
        <v>447</v>
      </c>
      <c r="D339" s="45" t="s">
        <v>2428</v>
      </c>
      <c r="E339" s="230">
        <v>207476</v>
      </c>
      <c r="F339" s="230">
        <v>207451</v>
      </c>
      <c r="G339" s="230">
        <v>25</v>
      </c>
      <c r="H339" s="230">
        <v>207476</v>
      </c>
      <c r="I339" s="196">
        <v>36138</v>
      </c>
      <c r="K339" s="184">
        <v>0</v>
      </c>
      <c r="L339" s="45" t="b">
        <v>0</v>
      </c>
    </row>
    <row r="340" spans="1:12" x14ac:dyDescent="0.25">
      <c r="A340" s="45" t="s">
        <v>2429</v>
      </c>
      <c r="B340" s="45" t="s">
        <v>2430</v>
      </c>
      <c r="C340" s="45" t="s">
        <v>448</v>
      </c>
      <c r="D340" s="45" t="s">
        <v>2431</v>
      </c>
      <c r="E340" s="230">
        <v>3006070</v>
      </c>
      <c r="F340" s="230">
        <v>3006070</v>
      </c>
      <c r="G340" s="230">
        <v>0</v>
      </c>
      <c r="H340" s="230">
        <v>3006070</v>
      </c>
      <c r="I340" s="196">
        <v>72074</v>
      </c>
      <c r="K340" s="184">
        <v>0</v>
      </c>
      <c r="L340" s="45" t="b">
        <v>0</v>
      </c>
    </row>
    <row r="341" spans="1:12" x14ac:dyDescent="0.25">
      <c r="A341" s="45" t="s">
        <v>2432</v>
      </c>
      <c r="B341" s="45" t="s">
        <v>2433</v>
      </c>
      <c r="C341" s="45" t="s">
        <v>449</v>
      </c>
      <c r="D341" s="45" t="s">
        <v>2434</v>
      </c>
      <c r="E341" s="230">
        <v>2495</v>
      </c>
      <c r="F341" s="230">
        <v>2495</v>
      </c>
      <c r="G341" s="230">
        <v>0</v>
      </c>
      <c r="H341" s="230">
        <v>2495</v>
      </c>
      <c r="I341" s="196">
        <v>13057</v>
      </c>
      <c r="K341" s="184">
        <v>0</v>
      </c>
      <c r="L341" s="45" t="b">
        <v>0</v>
      </c>
    </row>
    <row r="342" spans="1:12" x14ac:dyDescent="0.25">
      <c r="A342" s="45" t="s">
        <v>2435</v>
      </c>
      <c r="B342" s="45" t="s">
        <v>2436</v>
      </c>
      <c r="C342" s="45" t="s">
        <v>450</v>
      </c>
      <c r="D342" s="45" t="s">
        <v>2437</v>
      </c>
      <c r="E342" s="230">
        <v>338488</v>
      </c>
      <c r="F342" s="230">
        <v>236813.5</v>
      </c>
      <c r="G342" s="230">
        <v>101633.5</v>
      </c>
      <c r="H342" s="230">
        <v>338447</v>
      </c>
      <c r="I342" s="196">
        <v>81095</v>
      </c>
      <c r="K342" s="184">
        <v>0</v>
      </c>
      <c r="L342" s="45" t="b">
        <v>0</v>
      </c>
    </row>
    <row r="343" spans="1:12" x14ac:dyDescent="0.25">
      <c r="A343" s="45" t="s">
        <v>2438</v>
      </c>
      <c r="B343" s="45" t="s">
        <v>2439</v>
      </c>
      <c r="C343" s="45" t="s">
        <v>451</v>
      </c>
      <c r="D343" s="45" t="s">
        <v>2440</v>
      </c>
      <c r="E343" s="230">
        <v>149233</v>
      </c>
      <c r="F343" s="230">
        <v>149215</v>
      </c>
      <c r="G343" s="230">
        <v>18</v>
      </c>
      <c r="H343" s="230">
        <v>149233</v>
      </c>
      <c r="I343" s="196">
        <v>105125</v>
      </c>
      <c r="K343" s="184">
        <v>0</v>
      </c>
      <c r="L343" s="45" t="b">
        <v>0</v>
      </c>
    </row>
    <row r="344" spans="1:12" x14ac:dyDescent="0.25">
      <c r="A344" s="45" t="s">
        <v>2441</v>
      </c>
      <c r="B344" s="45" t="s">
        <v>2442</v>
      </c>
      <c r="C344" s="45" t="s">
        <v>452</v>
      </c>
      <c r="D344" s="45" t="s">
        <v>2443</v>
      </c>
      <c r="E344" s="230">
        <v>316651</v>
      </c>
      <c r="F344" s="230">
        <v>0</v>
      </c>
      <c r="G344" s="230">
        <v>316651</v>
      </c>
      <c r="H344" s="230">
        <v>316651</v>
      </c>
      <c r="I344" s="196">
        <v>112099</v>
      </c>
      <c r="K344" s="184">
        <v>0</v>
      </c>
      <c r="L344" s="45" t="b">
        <v>0</v>
      </c>
    </row>
    <row r="345" spans="1:12" x14ac:dyDescent="0.25">
      <c r="A345" s="45" t="s">
        <v>2444</v>
      </c>
      <c r="B345" s="45" t="s">
        <v>2445</v>
      </c>
      <c r="C345" s="45" t="s">
        <v>453</v>
      </c>
      <c r="D345" s="45" t="s">
        <v>2446</v>
      </c>
      <c r="E345" s="230">
        <v>2445560</v>
      </c>
      <c r="F345" s="230">
        <v>1208546.44</v>
      </c>
      <c r="G345" s="230">
        <v>1237013.56</v>
      </c>
      <c r="H345" s="230">
        <v>2445560</v>
      </c>
      <c r="I345" s="196">
        <v>22089</v>
      </c>
      <c r="K345" s="184" t="e">
        <v>#N/A</v>
      </c>
      <c r="L345" s="45" t="e">
        <v>#N/A</v>
      </c>
    </row>
    <row r="346" spans="1:12" x14ac:dyDescent="0.25">
      <c r="A346" s="45" t="s">
        <v>2447</v>
      </c>
      <c r="B346" s="45" t="s">
        <v>2448</v>
      </c>
      <c r="C346" s="45" t="s">
        <v>454</v>
      </c>
      <c r="D346" s="45" t="s">
        <v>2449</v>
      </c>
      <c r="E346" s="230">
        <v>186305</v>
      </c>
      <c r="F346" s="230">
        <v>186305</v>
      </c>
      <c r="G346" s="230">
        <v>0</v>
      </c>
      <c r="H346" s="230">
        <v>186305</v>
      </c>
      <c r="I346" s="196">
        <v>74187</v>
      </c>
      <c r="K346" s="184">
        <v>0</v>
      </c>
      <c r="L346" s="45" t="b">
        <v>0</v>
      </c>
    </row>
    <row r="347" spans="1:12" x14ac:dyDescent="0.25">
      <c r="A347" s="45" t="s">
        <v>2450</v>
      </c>
      <c r="B347" s="45" t="s">
        <v>2451</v>
      </c>
      <c r="C347" s="45" t="s">
        <v>455</v>
      </c>
      <c r="D347" s="45" t="s">
        <v>2452</v>
      </c>
      <c r="E347" s="230">
        <v>140772</v>
      </c>
      <c r="F347" s="230">
        <v>121267.66</v>
      </c>
      <c r="G347" s="230">
        <v>19504.34</v>
      </c>
      <c r="H347" s="230">
        <v>140772</v>
      </c>
      <c r="I347" s="196">
        <v>17126</v>
      </c>
      <c r="K347" s="184">
        <v>19504.34</v>
      </c>
      <c r="L347" s="45" t="b">
        <v>0</v>
      </c>
    </row>
    <row r="348" spans="1:12" x14ac:dyDescent="0.25">
      <c r="A348" s="45" t="s">
        <v>2453</v>
      </c>
      <c r="B348" s="45" t="s">
        <v>2454</v>
      </c>
      <c r="C348" s="45" t="s">
        <v>456</v>
      </c>
      <c r="D348" s="45" t="s">
        <v>2455</v>
      </c>
      <c r="E348" s="230">
        <v>13928408</v>
      </c>
      <c r="F348" s="230">
        <v>7375986.6399999997</v>
      </c>
      <c r="G348" s="230">
        <v>2194166.41</v>
      </c>
      <c r="H348" s="230">
        <v>9570153.0500000007</v>
      </c>
      <c r="I348" s="196">
        <v>96109</v>
      </c>
      <c r="K348" s="184" t="e">
        <v>#N/A</v>
      </c>
      <c r="L348" s="45" t="e">
        <v>#N/A</v>
      </c>
    </row>
    <row r="349" spans="1:12" x14ac:dyDescent="0.25">
      <c r="A349" s="45" t="s">
        <v>2456</v>
      </c>
      <c r="B349" s="45" t="s">
        <v>2457</v>
      </c>
      <c r="C349" s="45" t="s">
        <v>457</v>
      </c>
      <c r="D349" s="45" t="s">
        <v>2458</v>
      </c>
      <c r="E349" s="230">
        <v>250222</v>
      </c>
      <c r="F349" s="230">
        <v>250222</v>
      </c>
      <c r="G349" s="230">
        <v>0</v>
      </c>
      <c r="H349" s="230">
        <v>250222</v>
      </c>
      <c r="I349" s="196">
        <v>2089</v>
      </c>
      <c r="K349" s="184">
        <v>0</v>
      </c>
      <c r="L349" s="45" t="b">
        <v>0</v>
      </c>
    </row>
    <row r="350" spans="1:12" x14ac:dyDescent="0.25">
      <c r="A350" s="45" t="s">
        <v>2459</v>
      </c>
      <c r="B350" s="45" t="s">
        <v>2460</v>
      </c>
      <c r="C350" s="45" t="s">
        <v>458</v>
      </c>
      <c r="D350" s="45" t="s">
        <v>2461</v>
      </c>
      <c r="E350" s="230">
        <v>965011</v>
      </c>
      <c r="F350" s="230">
        <v>964892</v>
      </c>
      <c r="G350" s="230">
        <v>119</v>
      </c>
      <c r="H350" s="230">
        <v>965011</v>
      </c>
      <c r="I350" s="196">
        <v>14126</v>
      </c>
      <c r="K350" s="184">
        <v>0</v>
      </c>
      <c r="L350" s="45" t="b">
        <v>0</v>
      </c>
    </row>
    <row r="351" spans="1:12" x14ac:dyDescent="0.25">
      <c r="A351" s="45" t="s">
        <v>2462</v>
      </c>
      <c r="B351" s="45" t="s">
        <v>2463</v>
      </c>
      <c r="C351" s="45" t="s">
        <v>459</v>
      </c>
      <c r="D351" s="45" t="s">
        <v>2464</v>
      </c>
      <c r="E351" s="230">
        <v>417018</v>
      </c>
      <c r="F351" s="230">
        <v>417018</v>
      </c>
      <c r="G351" s="230">
        <v>0</v>
      </c>
      <c r="H351" s="230">
        <v>417018</v>
      </c>
      <c r="I351" s="196">
        <v>31118</v>
      </c>
      <c r="K351" s="184">
        <v>0</v>
      </c>
      <c r="L351" s="45" t="b">
        <v>0</v>
      </c>
    </row>
    <row r="352" spans="1:12" x14ac:dyDescent="0.25">
      <c r="A352" s="45" t="s">
        <v>2465</v>
      </c>
      <c r="B352" s="45" t="s">
        <v>2466</v>
      </c>
      <c r="C352" s="45" t="s">
        <v>460</v>
      </c>
      <c r="D352" s="45" t="s">
        <v>2467</v>
      </c>
      <c r="E352" s="230">
        <v>195309</v>
      </c>
      <c r="F352" s="230">
        <v>195284.91</v>
      </c>
      <c r="G352" s="230">
        <v>0</v>
      </c>
      <c r="H352" s="230">
        <v>195284.91</v>
      </c>
      <c r="I352" s="196">
        <v>41003</v>
      </c>
      <c r="K352" s="184">
        <v>0</v>
      </c>
      <c r="L352" s="45" t="b">
        <v>0</v>
      </c>
    </row>
    <row r="353" spans="1:12" x14ac:dyDescent="0.25">
      <c r="A353" s="45" t="s">
        <v>2468</v>
      </c>
      <c r="B353" s="45" t="s">
        <v>2469</v>
      </c>
      <c r="C353" s="45" t="s">
        <v>461</v>
      </c>
      <c r="D353" s="45" t="s">
        <v>2470</v>
      </c>
      <c r="E353" s="230">
        <v>9368762</v>
      </c>
      <c r="F353" s="230">
        <v>9367613</v>
      </c>
      <c r="G353" s="230">
        <v>1149</v>
      </c>
      <c r="H353" s="230">
        <v>9368762</v>
      </c>
      <c r="I353" s="196">
        <v>24093</v>
      </c>
      <c r="K353" s="184">
        <v>0</v>
      </c>
      <c r="L353" s="45" t="b">
        <v>0</v>
      </c>
    </row>
    <row r="354" spans="1:12" x14ac:dyDescent="0.25">
      <c r="A354" s="45" t="s">
        <v>2471</v>
      </c>
      <c r="B354" s="45" t="s">
        <v>2472</v>
      </c>
      <c r="C354" s="45" t="s">
        <v>462</v>
      </c>
      <c r="D354" s="45" t="s">
        <v>2473</v>
      </c>
      <c r="E354" s="230">
        <v>122459</v>
      </c>
      <c r="F354" s="230">
        <v>122459</v>
      </c>
      <c r="G354" s="230">
        <v>0</v>
      </c>
      <c r="H354" s="230">
        <v>122459</v>
      </c>
      <c r="I354" s="196">
        <v>65096</v>
      </c>
      <c r="K354" s="184">
        <v>0</v>
      </c>
      <c r="L354" s="45" t="b">
        <v>0</v>
      </c>
    </row>
    <row r="355" spans="1:12" x14ac:dyDescent="0.25">
      <c r="A355" s="45" t="s">
        <v>2474</v>
      </c>
      <c r="B355" s="45" t="s">
        <v>2475</v>
      </c>
      <c r="C355" s="45" t="s">
        <v>463</v>
      </c>
      <c r="D355" s="45" t="s">
        <v>2476</v>
      </c>
      <c r="E355" s="230">
        <v>99290</v>
      </c>
      <c r="F355" s="230">
        <v>99278</v>
      </c>
      <c r="G355" s="230">
        <v>0</v>
      </c>
      <c r="H355" s="230">
        <v>99278</v>
      </c>
      <c r="I355" s="196">
        <v>74197</v>
      </c>
      <c r="K355" s="184">
        <v>0</v>
      </c>
      <c r="L355" s="45" t="b">
        <v>0</v>
      </c>
    </row>
    <row r="356" spans="1:12" x14ac:dyDescent="0.25">
      <c r="A356" s="45" t="s">
        <v>2477</v>
      </c>
      <c r="B356" s="45" t="s">
        <v>2478</v>
      </c>
      <c r="C356" s="45" t="s">
        <v>464</v>
      </c>
      <c r="D356" s="45" t="s">
        <v>2479</v>
      </c>
      <c r="E356" s="230">
        <v>626872</v>
      </c>
      <c r="F356" s="230">
        <v>235000</v>
      </c>
      <c r="G356" s="230">
        <v>0</v>
      </c>
      <c r="H356" s="230">
        <v>235000</v>
      </c>
      <c r="I356" s="196">
        <v>78001</v>
      </c>
      <c r="K356" s="184">
        <v>0</v>
      </c>
      <c r="L356" s="45" t="b">
        <v>0</v>
      </c>
    </row>
    <row r="357" spans="1:12" x14ac:dyDescent="0.25">
      <c r="A357" s="45" t="s">
        <v>2480</v>
      </c>
      <c r="B357" s="45" t="s">
        <v>2481</v>
      </c>
      <c r="C357" s="45" t="s">
        <v>465</v>
      </c>
      <c r="D357" s="45" t="s">
        <v>2482</v>
      </c>
      <c r="E357" s="230">
        <v>190049</v>
      </c>
      <c r="F357" s="230">
        <v>190025</v>
      </c>
      <c r="G357" s="230">
        <v>0</v>
      </c>
      <c r="H357" s="230">
        <v>190025</v>
      </c>
      <c r="I357" s="196">
        <v>83001</v>
      </c>
      <c r="K357" s="184">
        <v>0</v>
      </c>
      <c r="L357" s="45" t="b">
        <v>0</v>
      </c>
    </row>
    <row r="358" spans="1:12" x14ac:dyDescent="0.25">
      <c r="A358" s="45" t="s">
        <v>2483</v>
      </c>
      <c r="B358" s="45" t="s">
        <v>2484</v>
      </c>
      <c r="C358" s="45" t="s">
        <v>466</v>
      </c>
      <c r="D358" s="45" t="s">
        <v>2485</v>
      </c>
      <c r="E358" s="230">
        <v>224508</v>
      </c>
      <c r="F358" s="230">
        <v>224508</v>
      </c>
      <c r="G358" s="230">
        <v>0</v>
      </c>
      <c r="H358" s="230">
        <v>224508</v>
      </c>
      <c r="I358" s="196">
        <v>102081</v>
      </c>
      <c r="K358" s="184">
        <v>0</v>
      </c>
      <c r="L358" s="45" t="b">
        <v>0</v>
      </c>
    </row>
    <row r="359" spans="1:12" x14ac:dyDescent="0.25">
      <c r="A359" s="45" t="s">
        <v>2486</v>
      </c>
      <c r="B359" s="45" t="s">
        <v>2487</v>
      </c>
      <c r="C359" s="45" t="s">
        <v>467</v>
      </c>
      <c r="D359" s="45" t="s">
        <v>2488</v>
      </c>
      <c r="E359" s="230">
        <v>1117140</v>
      </c>
      <c r="F359" s="230">
        <v>1117003</v>
      </c>
      <c r="G359" s="230">
        <v>0</v>
      </c>
      <c r="H359" s="230">
        <v>1117003</v>
      </c>
      <c r="I359" s="196">
        <v>115913</v>
      </c>
      <c r="K359" s="184">
        <v>0</v>
      </c>
      <c r="L359" s="45" t="b">
        <v>0</v>
      </c>
    </row>
    <row r="360" spans="1:12" x14ac:dyDescent="0.25">
      <c r="A360" s="45" t="s">
        <v>2489</v>
      </c>
      <c r="B360" s="45" t="s">
        <v>2490</v>
      </c>
      <c r="C360" s="45" t="s">
        <v>468</v>
      </c>
      <c r="D360" s="45" t="s">
        <v>2491</v>
      </c>
      <c r="E360" s="230">
        <v>3055202</v>
      </c>
      <c r="F360" s="230">
        <v>3054828</v>
      </c>
      <c r="G360" s="230">
        <v>374</v>
      </c>
      <c r="H360" s="230">
        <v>3055202</v>
      </c>
      <c r="I360" s="196">
        <v>94083</v>
      </c>
      <c r="K360" s="184">
        <v>0</v>
      </c>
      <c r="L360" s="45" t="b">
        <v>0</v>
      </c>
    </row>
    <row r="361" spans="1:12" x14ac:dyDescent="0.25">
      <c r="A361" s="45" t="s">
        <v>2492</v>
      </c>
      <c r="B361" s="45" t="s">
        <v>2493</v>
      </c>
      <c r="C361" s="45" t="s">
        <v>469</v>
      </c>
      <c r="D361" s="45" t="s">
        <v>2494</v>
      </c>
      <c r="E361" s="230">
        <v>417290</v>
      </c>
      <c r="F361" s="230">
        <v>417290</v>
      </c>
      <c r="G361" s="230">
        <v>0</v>
      </c>
      <c r="H361" s="230">
        <v>417290</v>
      </c>
      <c r="I361" s="196">
        <v>33094</v>
      </c>
      <c r="K361" s="184">
        <v>0</v>
      </c>
      <c r="L361" s="45" t="b">
        <v>0</v>
      </c>
    </row>
    <row r="362" spans="1:12" x14ac:dyDescent="0.25">
      <c r="A362" s="45" t="s">
        <v>2495</v>
      </c>
      <c r="B362" s="45" t="s">
        <v>2496</v>
      </c>
      <c r="C362" s="45" t="s">
        <v>470</v>
      </c>
      <c r="D362" s="45" t="s">
        <v>2497</v>
      </c>
      <c r="E362" s="230">
        <v>126435</v>
      </c>
      <c r="F362" s="230">
        <v>126435</v>
      </c>
      <c r="G362" s="230">
        <v>0</v>
      </c>
      <c r="H362" s="230">
        <v>126435</v>
      </c>
      <c r="I362" s="196">
        <v>74194</v>
      </c>
      <c r="K362" s="184">
        <v>0</v>
      </c>
      <c r="L362" s="45" t="b">
        <v>0</v>
      </c>
    </row>
    <row r="363" spans="1:12" x14ac:dyDescent="0.25">
      <c r="A363" s="45" t="s">
        <v>2498</v>
      </c>
      <c r="B363" s="45" t="s">
        <v>2499</v>
      </c>
      <c r="C363" s="45" t="s">
        <v>471</v>
      </c>
      <c r="D363" s="45" t="s">
        <v>2500</v>
      </c>
      <c r="E363" s="230">
        <v>302237</v>
      </c>
      <c r="F363" s="230">
        <v>302200</v>
      </c>
      <c r="G363" s="230">
        <v>0</v>
      </c>
      <c r="H363" s="230">
        <v>302200</v>
      </c>
      <c r="I363" s="196">
        <v>88072</v>
      </c>
      <c r="K363" s="184">
        <v>0</v>
      </c>
      <c r="L363" s="45" t="b">
        <v>0</v>
      </c>
    </row>
    <row r="364" spans="1:12" x14ac:dyDescent="0.25">
      <c r="A364" s="45" t="s">
        <v>2501</v>
      </c>
      <c r="B364" s="45" t="s">
        <v>2502</v>
      </c>
      <c r="C364" s="45" t="s">
        <v>472</v>
      </c>
      <c r="D364" s="45" t="s">
        <v>2503</v>
      </c>
      <c r="E364" s="230">
        <v>492941</v>
      </c>
      <c r="F364" s="230">
        <v>0</v>
      </c>
      <c r="G364" s="230">
        <v>492941</v>
      </c>
      <c r="H364" s="230">
        <v>492941</v>
      </c>
      <c r="I364" s="196">
        <v>108147</v>
      </c>
      <c r="K364" s="184">
        <v>0</v>
      </c>
      <c r="L364" s="45" t="b">
        <v>0</v>
      </c>
    </row>
    <row r="365" spans="1:12" x14ac:dyDescent="0.25">
      <c r="A365" s="45" t="s">
        <v>2504</v>
      </c>
      <c r="B365" s="45" t="s">
        <v>2505</v>
      </c>
      <c r="C365" s="45" t="s">
        <v>473</v>
      </c>
      <c r="D365" s="45" t="s">
        <v>2506</v>
      </c>
      <c r="E365" s="230">
        <v>3581536</v>
      </c>
      <c r="F365" s="230">
        <v>3581097</v>
      </c>
      <c r="G365" s="230">
        <v>439</v>
      </c>
      <c r="H365" s="230">
        <v>3581536</v>
      </c>
      <c r="I365" s="196">
        <v>50001</v>
      </c>
      <c r="K365" s="184">
        <v>0</v>
      </c>
      <c r="L365" s="45" t="b">
        <v>0</v>
      </c>
    </row>
    <row r="366" spans="1:12" x14ac:dyDescent="0.25">
      <c r="A366" s="234" t="s">
        <v>2507</v>
      </c>
      <c r="B366" s="45" t="s">
        <v>2508</v>
      </c>
      <c r="C366" s="45" t="s">
        <v>474</v>
      </c>
      <c r="D366" s="45" t="s">
        <v>2509</v>
      </c>
      <c r="E366" s="232">
        <v>135976</v>
      </c>
      <c r="F366" s="232">
        <v>135959</v>
      </c>
      <c r="G366" s="232">
        <v>17</v>
      </c>
      <c r="H366" s="230">
        <v>135976</v>
      </c>
      <c r="I366" s="196">
        <v>21148</v>
      </c>
      <c r="K366" s="184">
        <v>0</v>
      </c>
      <c r="L366" s="45" t="b">
        <v>0</v>
      </c>
    </row>
    <row r="367" spans="1:12" x14ac:dyDescent="0.25">
      <c r="A367" s="45" t="s">
        <v>2510</v>
      </c>
      <c r="B367" s="45" t="s">
        <v>2511</v>
      </c>
      <c r="C367" s="45" t="s">
        <v>475</v>
      </c>
      <c r="D367" s="45" t="s">
        <v>2512</v>
      </c>
      <c r="E367" s="230">
        <v>735721</v>
      </c>
      <c r="F367" s="230">
        <v>455956.4</v>
      </c>
      <c r="G367" s="230">
        <v>279764.59999999998</v>
      </c>
      <c r="H367" s="230">
        <v>735721</v>
      </c>
      <c r="I367" s="196">
        <v>114112</v>
      </c>
      <c r="K367" s="184">
        <v>0</v>
      </c>
      <c r="L367" s="45" t="b">
        <v>0</v>
      </c>
    </row>
    <row r="368" spans="1:12" x14ac:dyDescent="0.25">
      <c r="A368" s="45" t="s">
        <v>2513</v>
      </c>
      <c r="B368" s="45" t="s">
        <v>2514</v>
      </c>
      <c r="C368" s="45" t="s">
        <v>476</v>
      </c>
      <c r="D368" s="45" t="s">
        <v>2515</v>
      </c>
      <c r="E368" s="230">
        <v>1090752</v>
      </c>
      <c r="F368" s="230">
        <v>1090752</v>
      </c>
      <c r="G368" s="230">
        <v>0</v>
      </c>
      <c r="H368" s="230">
        <v>1090752</v>
      </c>
      <c r="I368" s="196">
        <v>48070</v>
      </c>
      <c r="K368" s="184">
        <v>0</v>
      </c>
      <c r="L368" s="45" t="b">
        <v>0</v>
      </c>
    </row>
    <row r="369" spans="1:12" x14ac:dyDescent="0.25">
      <c r="A369" s="45" t="s">
        <v>2516</v>
      </c>
      <c r="B369" s="45" t="s">
        <v>2517</v>
      </c>
      <c r="C369" s="45" t="s">
        <v>477</v>
      </c>
      <c r="D369" s="45" t="s">
        <v>2518</v>
      </c>
      <c r="E369" s="230">
        <v>283420</v>
      </c>
      <c r="F369" s="230">
        <v>283420</v>
      </c>
      <c r="G369" s="230">
        <v>0</v>
      </c>
      <c r="H369" s="230">
        <v>283420</v>
      </c>
      <c r="I369" s="196">
        <v>33091</v>
      </c>
      <c r="K369" s="184">
        <v>0</v>
      </c>
      <c r="L369" s="45" t="b">
        <v>0</v>
      </c>
    </row>
    <row r="370" spans="1:12" x14ac:dyDescent="0.25">
      <c r="A370" s="45" t="s">
        <v>2519</v>
      </c>
      <c r="B370" s="45" t="s">
        <v>2520</v>
      </c>
      <c r="C370" s="45" t="s">
        <v>478</v>
      </c>
      <c r="D370" s="45" t="s">
        <v>2521</v>
      </c>
      <c r="E370" s="230">
        <v>208980</v>
      </c>
      <c r="F370" s="230">
        <v>208980</v>
      </c>
      <c r="G370" s="230">
        <v>0</v>
      </c>
      <c r="H370" s="230">
        <v>208980</v>
      </c>
      <c r="I370" s="196">
        <v>16094</v>
      </c>
      <c r="K370" s="184">
        <v>0</v>
      </c>
      <c r="L370" s="45" t="b">
        <v>0</v>
      </c>
    </row>
    <row r="371" spans="1:12" x14ac:dyDescent="0.25">
      <c r="A371" s="45" t="s">
        <v>2522</v>
      </c>
      <c r="B371" s="45" t="s">
        <v>2523</v>
      </c>
      <c r="C371" s="45" t="s">
        <v>479</v>
      </c>
      <c r="D371" s="45" t="s">
        <v>2524</v>
      </c>
      <c r="E371" s="230">
        <v>1323274</v>
      </c>
      <c r="F371" s="230">
        <v>1323112</v>
      </c>
      <c r="G371" s="230">
        <v>0</v>
      </c>
      <c r="H371" s="230">
        <v>1323112</v>
      </c>
      <c r="I371" s="196">
        <v>54041</v>
      </c>
      <c r="K371" s="184">
        <v>0</v>
      </c>
      <c r="L371" s="45" t="b">
        <v>0</v>
      </c>
    </row>
    <row r="372" spans="1:12" x14ac:dyDescent="0.25">
      <c r="A372" s="45" t="s">
        <v>2525</v>
      </c>
      <c r="B372" s="45" t="s">
        <v>2526</v>
      </c>
      <c r="C372" s="45" t="s">
        <v>480</v>
      </c>
      <c r="D372" s="45" t="s">
        <v>2527</v>
      </c>
      <c r="E372" s="230">
        <v>174935</v>
      </c>
      <c r="F372" s="230">
        <v>174913</v>
      </c>
      <c r="G372" s="230">
        <v>22</v>
      </c>
      <c r="H372" s="230">
        <v>174935</v>
      </c>
      <c r="I372" s="196">
        <v>100065</v>
      </c>
      <c r="K372" s="184">
        <v>0</v>
      </c>
      <c r="L372" s="45" t="b">
        <v>0</v>
      </c>
    </row>
    <row r="373" spans="1:12" x14ac:dyDescent="0.25">
      <c r="A373" s="45" t="s">
        <v>2528</v>
      </c>
      <c r="B373" s="45" t="s">
        <v>2529</v>
      </c>
      <c r="C373" s="45" t="s">
        <v>481</v>
      </c>
      <c r="D373" s="45" t="s">
        <v>2530</v>
      </c>
      <c r="E373" s="230">
        <v>688785</v>
      </c>
      <c r="F373" s="230">
        <v>688700</v>
      </c>
      <c r="G373" s="230">
        <v>0</v>
      </c>
      <c r="H373" s="230">
        <v>688700</v>
      </c>
      <c r="I373" s="196">
        <v>92091</v>
      </c>
      <c r="K373" s="184">
        <v>0</v>
      </c>
      <c r="L373" s="45" t="b">
        <v>0</v>
      </c>
    </row>
    <row r="374" spans="1:12" x14ac:dyDescent="0.25">
      <c r="A374" s="45" t="s">
        <v>2531</v>
      </c>
      <c r="B374" s="45" t="s">
        <v>2532</v>
      </c>
      <c r="C374" s="45" t="s">
        <v>482</v>
      </c>
      <c r="D374" s="45" t="s">
        <v>2533</v>
      </c>
      <c r="E374" s="230">
        <v>40994</v>
      </c>
      <c r="F374" s="230">
        <v>0</v>
      </c>
      <c r="G374" s="230">
        <v>40994</v>
      </c>
      <c r="H374" s="230">
        <v>40994</v>
      </c>
      <c r="I374" s="196">
        <v>97118</v>
      </c>
      <c r="K374" s="184">
        <v>0</v>
      </c>
      <c r="L374" s="45" t="b">
        <v>0</v>
      </c>
    </row>
    <row r="375" spans="1:12" x14ac:dyDescent="0.25">
      <c r="A375" s="45" t="s">
        <v>2534</v>
      </c>
      <c r="B375" s="45" t="s">
        <v>2535</v>
      </c>
      <c r="C375" s="45" t="s">
        <v>483</v>
      </c>
      <c r="D375" s="45" t="s">
        <v>2536</v>
      </c>
      <c r="E375" s="230">
        <v>307836</v>
      </c>
      <c r="F375" s="230">
        <v>278299</v>
      </c>
      <c r="G375" s="230">
        <v>29537</v>
      </c>
      <c r="H375" s="230">
        <v>307836</v>
      </c>
      <c r="I375" s="196">
        <v>75086</v>
      </c>
      <c r="K375" s="184">
        <v>0</v>
      </c>
      <c r="L375" s="45" t="b">
        <v>0</v>
      </c>
    </row>
    <row r="376" spans="1:12" x14ac:dyDescent="0.25">
      <c r="A376" s="45" t="s">
        <v>2537</v>
      </c>
      <c r="B376" s="45" t="s">
        <v>2538</v>
      </c>
      <c r="C376" s="45" t="s">
        <v>484</v>
      </c>
      <c r="D376" s="45" t="s">
        <v>2539</v>
      </c>
      <c r="E376" s="230">
        <v>144263</v>
      </c>
      <c r="F376" s="230">
        <v>144263</v>
      </c>
      <c r="G376" s="230">
        <v>0</v>
      </c>
      <c r="H376" s="230">
        <v>144263</v>
      </c>
      <c r="I376" s="196">
        <v>89087</v>
      </c>
      <c r="K376" s="184">
        <v>0</v>
      </c>
      <c r="L376" s="45" t="b">
        <v>0</v>
      </c>
    </row>
    <row r="377" spans="1:12" x14ac:dyDescent="0.25">
      <c r="A377" s="45" t="s">
        <v>2540</v>
      </c>
      <c r="B377" s="45" t="s">
        <v>2541</v>
      </c>
      <c r="C377" s="45" t="s">
        <v>485</v>
      </c>
      <c r="D377" s="45" t="s">
        <v>2542</v>
      </c>
      <c r="E377" s="230">
        <v>199385</v>
      </c>
      <c r="F377" s="230">
        <v>199360</v>
      </c>
      <c r="G377" s="230">
        <v>0</v>
      </c>
      <c r="H377" s="230">
        <v>199360</v>
      </c>
      <c r="I377" s="196">
        <v>76081</v>
      </c>
      <c r="K377" s="184">
        <v>0</v>
      </c>
      <c r="L377" s="45" t="b">
        <v>0</v>
      </c>
    </row>
    <row r="378" spans="1:12" x14ac:dyDescent="0.25">
      <c r="A378" s="45" t="s">
        <v>2543</v>
      </c>
      <c r="B378" s="45" t="s">
        <v>2544</v>
      </c>
      <c r="C378" s="45" t="s">
        <v>486</v>
      </c>
      <c r="D378" s="45" t="s">
        <v>2545</v>
      </c>
      <c r="E378" s="230">
        <v>311280</v>
      </c>
      <c r="F378" s="230">
        <v>281803.25</v>
      </c>
      <c r="G378" s="230">
        <v>28936.67</v>
      </c>
      <c r="H378" s="230">
        <v>310739.92</v>
      </c>
      <c r="I378" s="196">
        <v>76082</v>
      </c>
      <c r="K378" s="184">
        <v>0</v>
      </c>
      <c r="L378" s="45" t="b">
        <v>0</v>
      </c>
    </row>
    <row r="379" spans="1:12" x14ac:dyDescent="0.25">
      <c r="A379" s="45" t="s">
        <v>2546</v>
      </c>
      <c r="B379" s="45" t="s">
        <v>2547</v>
      </c>
      <c r="C379" s="45" t="s">
        <v>487</v>
      </c>
      <c r="D379" s="45" t="s">
        <v>2548</v>
      </c>
      <c r="E379" s="230">
        <v>247986</v>
      </c>
      <c r="F379" s="230">
        <v>0</v>
      </c>
      <c r="G379" s="230">
        <v>247986</v>
      </c>
      <c r="H379" s="230">
        <v>247986</v>
      </c>
      <c r="I379" s="196">
        <v>76083</v>
      </c>
      <c r="K379" s="184">
        <v>0</v>
      </c>
      <c r="L379" s="45" t="b">
        <v>0</v>
      </c>
    </row>
    <row r="380" spans="1:12" x14ac:dyDescent="0.25">
      <c r="A380" s="45" t="s">
        <v>2549</v>
      </c>
      <c r="B380" s="45" t="s">
        <v>2550</v>
      </c>
      <c r="C380" s="45" t="s">
        <v>488</v>
      </c>
      <c r="D380" s="45" t="s">
        <v>2551</v>
      </c>
      <c r="E380" s="230">
        <v>82266</v>
      </c>
      <c r="F380" s="230">
        <v>82256</v>
      </c>
      <c r="G380" s="230">
        <v>0</v>
      </c>
      <c r="H380" s="230">
        <v>82256</v>
      </c>
      <c r="I380" s="196">
        <v>32054</v>
      </c>
      <c r="K380" s="184">
        <v>0</v>
      </c>
      <c r="L380" s="45" t="b">
        <v>0</v>
      </c>
    </row>
    <row r="381" spans="1:12" x14ac:dyDescent="0.25">
      <c r="A381" s="45" t="s">
        <v>2552</v>
      </c>
      <c r="B381" s="45" t="s">
        <v>2553</v>
      </c>
      <c r="C381" s="45" t="s">
        <v>489</v>
      </c>
      <c r="D381" s="45" t="s">
        <v>2554</v>
      </c>
      <c r="E381" s="230">
        <v>810110</v>
      </c>
      <c r="F381" s="230">
        <v>810110</v>
      </c>
      <c r="G381" s="230">
        <v>0</v>
      </c>
      <c r="H381" s="230">
        <v>810110</v>
      </c>
      <c r="I381" s="196">
        <v>93124</v>
      </c>
      <c r="K381" s="184">
        <v>0</v>
      </c>
      <c r="L381" s="45" t="b">
        <v>0</v>
      </c>
    </row>
    <row r="382" spans="1:12" x14ac:dyDescent="0.25">
      <c r="A382" s="45" t="s">
        <v>2555</v>
      </c>
      <c r="B382" s="45" t="s">
        <v>2556</v>
      </c>
      <c r="C382" s="45" t="s">
        <v>490</v>
      </c>
      <c r="D382" s="45" t="s">
        <v>2557</v>
      </c>
      <c r="E382" s="230">
        <v>226233</v>
      </c>
      <c r="F382" s="230">
        <v>226205</v>
      </c>
      <c r="G382" s="230">
        <v>0</v>
      </c>
      <c r="H382" s="230">
        <v>226205</v>
      </c>
      <c r="I382" s="196">
        <v>27058</v>
      </c>
      <c r="K382" s="184">
        <v>0</v>
      </c>
      <c r="L382" s="45" t="b">
        <v>0</v>
      </c>
    </row>
    <row r="383" spans="1:12" x14ac:dyDescent="0.25">
      <c r="A383" s="45" t="s">
        <v>2558</v>
      </c>
      <c r="B383" s="45" t="s">
        <v>2559</v>
      </c>
      <c r="C383" s="45" t="s">
        <v>491</v>
      </c>
      <c r="D383" s="45" t="s">
        <v>2560</v>
      </c>
      <c r="E383" s="230">
        <v>2252760</v>
      </c>
      <c r="F383" s="230">
        <v>2252484</v>
      </c>
      <c r="G383" s="230">
        <v>0</v>
      </c>
      <c r="H383" s="230">
        <v>2252484</v>
      </c>
      <c r="I383" s="196">
        <v>22093</v>
      </c>
      <c r="K383" s="184">
        <v>0</v>
      </c>
      <c r="L383" s="45" t="b">
        <v>0</v>
      </c>
    </row>
    <row r="384" spans="1:12" x14ac:dyDescent="0.25">
      <c r="A384" s="45" t="s">
        <v>2561</v>
      </c>
      <c r="B384" s="45" t="s">
        <v>2562</v>
      </c>
      <c r="C384" s="45" t="s">
        <v>492</v>
      </c>
      <c r="D384" s="45" t="s">
        <v>2563</v>
      </c>
      <c r="E384" s="230">
        <v>596207</v>
      </c>
      <c r="F384" s="230">
        <v>596134</v>
      </c>
      <c r="G384" s="230">
        <v>0</v>
      </c>
      <c r="H384" s="230">
        <v>596134</v>
      </c>
      <c r="I384" s="196">
        <v>64074</v>
      </c>
      <c r="K384" s="184">
        <v>0</v>
      </c>
      <c r="L384" s="45" t="b">
        <v>0</v>
      </c>
    </row>
    <row r="385" spans="1:12" x14ac:dyDescent="0.25">
      <c r="A385" s="45" t="s">
        <v>2564</v>
      </c>
      <c r="B385" s="45" t="s">
        <v>2565</v>
      </c>
      <c r="C385" s="45" t="s">
        <v>493</v>
      </c>
      <c r="D385" s="45" t="s">
        <v>2566</v>
      </c>
      <c r="E385" s="230">
        <v>450451</v>
      </c>
      <c r="F385" s="230">
        <v>450396</v>
      </c>
      <c r="G385" s="230">
        <v>55</v>
      </c>
      <c r="H385" s="230">
        <v>450451</v>
      </c>
      <c r="I385" s="196">
        <v>69109</v>
      </c>
      <c r="K385" s="184">
        <v>0</v>
      </c>
      <c r="L385" s="45" t="b">
        <v>0</v>
      </c>
    </row>
    <row r="386" spans="1:12" x14ac:dyDescent="0.25">
      <c r="A386" s="45" t="s">
        <v>2567</v>
      </c>
      <c r="B386" s="45" t="s">
        <v>2568</v>
      </c>
      <c r="C386" s="45" t="s">
        <v>494</v>
      </c>
      <c r="D386" s="45" t="s">
        <v>2569</v>
      </c>
      <c r="E386" s="230">
        <v>2953013</v>
      </c>
      <c r="F386" s="230">
        <v>2953013</v>
      </c>
      <c r="G386" s="230">
        <v>0</v>
      </c>
      <c r="H386" s="230">
        <v>2953013</v>
      </c>
      <c r="I386" s="196">
        <v>83005</v>
      </c>
      <c r="K386" s="184">
        <v>0</v>
      </c>
      <c r="L386" s="45" t="b">
        <v>0</v>
      </c>
    </row>
    <row r="387" spans="1:12" x14ac:dyDescent="0.25">
      <c r="A387" s="45" t="s">
        <v>2570</v>
      </c>
      <c r="B387" s="45" t="s">
        <v>2571</v>
      </c>
      <c r="C387" s="45" t="s">
        <v>495</v>
      </c>
      <c r="D387" s="45" t="s">
        <v>2572</v>
      </c>
      <c r="E387" s="230">
        <v>5361917</v>
      </c>
      <c r="F387" s="230">
        <v>5361917</v>
      </c>
      <c r="G387" s="230">
        <v>0</v>
      </c>
      <c r="H387" s="230">
        <v>5361917</v>
      </c>
      <c r="I387" s="196">
        <v>96095</v>
      </c>
      <c r="K387" s="184">
        <v>0</v>
      </c>
      <c r="L387" s="45" t="b">
        <v>0</v>
      </c>
    </row>
    <row r="388" spans="1:12" x14ac:dyDescent="0.25">
      <c r="A388" s="45" t="s">
        <v>2573</v>
      </c>
      <c r="B388" s="45" t="s">
        <v>2574</v>
      </c>
      <c r="C388" s="45" t="s">
        <v>496</v>
      </c>
      <c r="D388" s="45" t="s">
        <v>2575</v>
      </c>
      <c r="E388" s="230">
        <v>168091</v>
      </c>
      <c r="F388" s="230">
        <v>168091</v>
      </c>
      <c r="G388" s="230">
        <v>0</v>
      </c>
      <c r="H388" s="230">
        <v>168091</v>
      </c>
      <c r="I388" s="196">
        <v>31116</v>
      </c>
      <c r="K388" s="184">
        <v>0</v>
      </c>
      <c r="L388" s="45" t="b">
        <v>0</v>
      </c>
    </row>
    <row r="389" spans="1:12" x14ac:dyDescent="0.25">
      <c r="A389" s="45" t="s">
        <v>2576</v>
      </c>
      <c r="B389" s="45" t="s">
        <v>2577</v>
      </c>
      <c r="C389" s="45" t="s">
        <v>497</v>
      </c>
      <c r="D389" s="45" t="s">
        <v>2578</v>
      </c>
      <c r="E389" s="230">
        <v>3220464</v>
      </c>
      <c r="F389" s="230">
        <v>3220070</v>
      </c>
      <c r="G389" s="230">
        <v>0</v>
      </c>
      <c r="H389" s="230">
        <v>3220070</v>
      </c>
      <c r="I389" s="196">
        <v>96090</v>
      </c>
      <c r="K389" s="184">
        <v>0</v>
      </c>
      <c r="L389" s="45" t="b">
        <v>0</v>
      </c>
    </row>
    <row r="390" spans="1:12" x14ac:dyDescent="0.25">
      <c r="A390" s="45" t="s">
        <v>2579</v>
      </c>
      <c r="B390" s="45" t="s">
        <v>2580</v>
      </c>
      <c r="C390" s="45" t="s">
        <v>498</v>
      </c>
      <c r="D390" s="45" t="s">
        <v>2581</v>
      </c>
      <c r="E390" s="230">
        <v>158428</v>
      </c>
      <c r="F390" s="230">
        <v>158409</v>
      </c>
      <c r="G390" s="230">
        <v>0</v>
      </c>
      <c r="H390" s="230">
        <v>158409</v>
      </c>
      <c r="I390" s="196">
        <v>78003</v>
      </c>
      <c r="K390" s="184">
        <v>0</v>
      </c>
      <c r="L390" s="45" t="b">
        <v>0</v>
      </c>
    </row>
    <row r="391" spans="1:12" x14ac:dyDescent="0.25">
      <c r="A391" s="45" t="s">
        <v>2582</v>
      </c>
      <c r="B391" s="45" t="s">
        <v>2583</v>
      </c>
      <c r="C391" s="45" t="s">
        <v>499</v>
      </c>
      <c r="D391" s="45" t="s">
        <v>2584</v>
      </c>
      <c r="E391" s="230">
        <v>1277559</v>
      </c>
      <c r="F391" s="230">
        <v>1276904</v>
      </c>
      <c r="G391" s="230">
        <v>655</v>
      </c>
      <c r="H391" s="230">
        <v>1277559</v>
      </c>
      <c r="I391" s="196">
        <v>79077</v>
      </c>
      <c r="K391" s="184">
        <v>0</v>
      </c>
      <c r="L391" s="45" t="b">
        <v>0</v>
      </c>
    </row>
    <row r="392" spans="1:12" x14ac:dyDescent="0.25">
      <c r="A392" s="45" t="s">
        <v>2585</v>
      </c>
      <c r="B392" s="45" t="s">
        <v>2586</v>
      </c>
      <c r="C392" s="45" t="s">
        <v>500</v>
      </c>
      <c r="D392" s="45" t="s">
        <v>2587</v>
      </c>
      <c r="E392" s="230">
        <v>249025</v>
      </c>
      <c r="F392" s="230">
        <v>248994</v>
      </c>
      <c r="G392" s="230">
        <v>31</v>
      </c>
      <c r="H392" s="230">
        <v>249025</v>
      </c>
      <c r="I392" s="196">
        <v>80116</v>
      </c>
      <c r="K392" s="184">
        <v>0</v>
      </c>
      <c r="L392" s="45" t="b">
        <v>0</v>
      </c>
    </row>
    <row r="393" spans="1:12" x14ac:dyDescent="0.25">
      <c r="A393" s="45" t="s">
        <v>2588</v>
      </c>
      <c r="B393" s="45" t="s">
        <v>2589</v>
      </c>
      <c r="C393" s="45" t="s">
        <v>501</v>
      </c>
      <c r="D393" s="45" t="s">
        <v>2590</v>
      </c>
      <c r="E393" s="230">
        <v>168669</v>
      </c>
      <c r="F393" s="230">
        <v>0</v>
      </c>
      <c r="G393" s="230">
        <v>168669</v>
      </c>
      <c r="H393" s="230">
        <v>168669</v>
      </c>
      <c r="I393" s="196">
        <v>80122</v>
      </c>
      <c r="K393" s="184">
        <v>0</v>
      </c>
      <c r="L393" s="45" t="b">
        <v>0</v>
      </c>
    </row>
    <row r="394" spans="1:12" x14ac:dyDescent="0.25">
      <c r="A394" s="45" t="s">
        <v>2591</v>
      </c>
      <c r="B394" s="45" t="s">
        <v>2592</v>
      </c>
      <c r="C394" s="45" t="s">
        <v>502</v>
      </c>
      <c r="D394" s="45" t="s">
        <v>2593</v>
      </c>
      <c r="E394" s="230">
        <v>302993</v>
      </c>
      <c r="F394" s="230">
        <v>151478</v>
      </c>
      <c r="G394" s="230">
        <v>101210</v>
      </c>
      <c r="H394" s="230">
        <v>252688</v>
      </c>
      <c r="I394" s="196">
        <v>81097</v>
      </c>
      <c r="K394" s="184">
        <v>16690</v>
      </c>
      <c r="L394" s="45" t="b">
        <v>0</v>
      </c>
    </row>
    <row r="395" spans="1:12" x14ac:dyDescent="0.25">
      <c r="A395" s="45" t="s">
        <v>2594</v>
      </c>
      <c r="B395" s="45" t="s">
        <v>2595</v>
      </c>
      <c r="C395" s="45" t="s">
        <v>503</v>
      </c>
      <c r="D395" s="45" t="s">
        <v>2596</v>
      </c>
      <c r="E395" s="230">
        <v>842232</v>
      </c>
      <c r="F395" s="230">
        <v>842232</v>
      </c>
      <c r="G395" s="230">
        <v>0</v>
      </c>
      <c r="H395" s="230">
        <v>842232</v>
      </c>
      <c r="I395" s="196">
        <v>55105</v>
      </c>
      <c r="K395" s="184">
        <v>0</v>
      </c>
      <c r="L395" s="45" t="b">
        <v>0</v>
      </c>
    </row>
    <row r="396" spans="1:12" x14ac:dyDescent="0.25">
      <c r="A396" s="45" t="s">
        <v>2597</v>
      </c>
      <c r="B396" s="45" t="s">
        <v>2598</v>
      </c>
      <c r="C396" s="45" t="s">
        <v>504</v>
      </c>
      <c r="D396" s="45" t="s">
        <v>2599</v>
      </c>
      <c r="E396" s="230">
        <v>362313</v>
      </c>
      <c r="F396" s="230">
        <v>362313</v>
      </c>
      <c r="G396" s="230">
        <v>0</v>
      </c>
      <c r="H396" s="230">
        <v>362313</v>
      </c>
      <c r="I396" s="196">
        <v>82101</v>
      </c>
      <c r="K396" s="184">
        <v>0</v>
      </c>
      <c r="L396" s="45" t="b">
        <v>0</v>
      </c>
    </row>
    <row r="397" spans="1:12" x14ac:dyDescent="0.25">
      <c r="A397" s="45" t="s">
        <v>2600</v>
      </c>
      <c r="B397" s="45" t="s">
        <v>2601</v>
      </c>
      <c r="C397" s="45" t="s">
        <v>505</v>
      </c>
      <c r="D397" s="45" t="s">
        <v>2602</v>
      </c>
      <c r="E397" s="230">
        <v>195211</v>
      </c>
      <c r="F397" s="230">
        <v>195187</v>
      </c>
      <c r="G397" s="230">
        <v>24</v>
      </c>
      <c r="H397" s="230">
        <v>195211</v>
      </c>
      <c r="I397" s="196">
        <v>27059</v>
      </c>
      <c r="K397" s="184">
        <v>24</v>
      </c>
      <c r="L397" s="45" t="b">
        <v>0</v>
      </c>
    </row>
    <row r="398" spans="1:12" x14ac:dyDescent="0.25">
      <c r="A398" s="45" t="s">
        <v>2603</v>
      </c>
      <c r="B398" s="45" t="s">
        <v>2604</v>
      </c>
      <c r="C398" s="45" t="s">
        <v>506</v>
      </c>
      <c r="D398" s="45" t="s">
        <v>2605</v>
      </c>
      <c r="E398" s="230">
        <v>212252</v>
      </c>
      <c r="F398" s="230">
        <v>212226</v>
      </c>
      <c r="G398" s="230">
        <v>0</v>
      </c>
      <c r="H398" s="230">
        <v>212226</v>
      </c>
      <c r="I398" s="196">
        <v>34122</v>
      </c>
      <c r="K398" s="184">
        <v>0</v>
      </c>
      <c r="L398" s="45" t="b">
        <v>0</v>
      </c>
    </row>
    <row r="399" spans="1:12" x14ac:dyDescent="0.25">
      <c r="A399" s="45" t="s">
        <v>2606</v>
      </c>
      <c r="B399" s="45" t="s">
        <v>2607</v>
      </c>
      <c r="C399" s="45" t="s">
        <v>507</v>
      </c>
      <c r="D399" s="45" t="s">
        <v>2608</v>
      </c>
      <c r="E399" s="230">
        <v>632650</v>
      </c>
      <c r="F399" s="230">
        <v>632573</v>
      </c>
      <c r="G399" s="230">
        <v>0</v>
      </c>
      <c r="H399" s="230">
        <v>632573</v>
      </c>
      <c r="I399" s="196">
        <v>107156</v>
      </c>
      <c r="K399" s="184">
        <v>0</v>
      </c>
      <c r="L399" s="45" t="b">
        <v>0</v>
      </c>
    </row>
    <row r="400" spans="1:12" x14ac:dyDescent="0.25">
      <c r="A400" s="45" t="s">
        <v>2609</v>
      </c>
      <c r="B400" s="45" t="s">
        <v>2610</v>
      </c>
      <c r="C400" s="45" t="s">
        <v>508</v>
      </c>
      <c r="D400" s="45" t="s">
        <v>2611</v>
      </c>
      <c r="E400" s="230">
        <v>966157</v>
      </c>
      <c r="F400" s="230">
        <v>966039</v>
      </c>
      <c r="G400" s="230">
        <v>118</v>
      </c>
      <c r="H400" s="230">
        <v>966157</v>
      </c>
      <c r="I400" s="196">
        <v>83003</v>
      </c>
      <c r="K400" s="184">
        <v>0</v>
      </c>
      <c r="L400" s="45" t="b">
        <v>0</v>
      </c>
    </row>
    <row r="401" spans="1:12" x14ac:dyDescent="0.25">
      <c r="A401" s="45" t="s">
        <v>2612</v>
      </c>
      <c r="B401" s="45" t="s">
        <v>2613</v>
      </c>
      <c r="C401" s="45" t="s">
        <v>2614</v>
      </c>
      <c r="D401" s="45" t="s">
        <v>2615</v>
      </c>
      <c r="E401" s="230">
        <v>549974</v>
      </c>
      <c r="F401" s="230">
        <v>549965</v>
      </c>
      <c r="G401" s="230">
        <v>0</v>
      </c>
      <c r="H401" s="230">
        <v>549965</v>
      </c>
      <c r="I401" s="196">
        <v>19148</v>
      </c>
      <c r="K401" s="184">
        <v>0</v>
      </c>
      <c r="L401" s="45" t="b">
        <v>0</v>
      </c>
    </row>
    <row r="402" spans="1:12" x14ac:dyDescent="0.25">
      <c r="A402" s="45" t="s">
        <v>2616</v>
      </c>
      <c r="B402" s="45" t="s">
        <v>2617</v>
      </c>
      <c r="C402" s="45" t="s">
        <v>509</v>
      </c>
      <c r="D402" s="45" t="s">
        <v>2618</v>
      </c>
      <c r="E402" s="230">
        <v>1379022</v>
      </c>
      <c r="F402" s="230">
        <v>1379022</v>
      </c>
      <c r="G402" s="230">
        <v>0</v>
      </c>
      <c r="H402" s="230">
        <v>1379022</v>
      </c>
      <c r="I402" s="196">
        <v>84006</v>
      </c>
      <c r="K402" s="184">
        <v>0</v>
      </c>
      <c r="L402" s="45" t="b">
        <v>0</v>
      </c>
    </row>
    <row r="403" spans="1:12" x14ac:dyDescent="0.25">
      <c r="A403" s="45" t="s">
        <v>2619</v>
      </c>
      <c r="B403" s="45" t="s">
        <v>2620</v>
      </c>
      <c r="C403" s="45" t="s">
        <v>510</v>
      </c>
      <c r="D403" s="45" t="s">
        <v>2621</v>
      </c>
      <c r="E403" s="230">
        <v>48275</v>
      </c>
      <c r="F403" s="230">
        <v>48275</v>
      </c>
      <c r="G403" s="230">
        <v>0</v>
      </c>
      <c r="H403" s="230">
        <v>48275</v>
      </c>
      <c r="I403" s="196">
        <v>40103</v>
      </c>
      <c r="K403" s="184">
        <v>0</v>
      </c>
      <c r="L403" s="45" t="b">
        <v>0</v>
      </c>
    </row>
    <row r="404" spans="1:12" x14ac:dyDescent="0.25">
      <c r="A404" s="45" t="s">
        <v>2622</v>
      </c>
      <c r="B404" s="45" t="s">
        <v>2623</v>
      </c>
      <c r="C404" s="45" t="s">
        <v>511</v>
      </c>
      <c r="D404" s="45" t="s">
        <v>2624</v>
      </c>
      <c r="E404" s="230">
        <v>170495</v>
      </c>
      <c r="F404" s="230">
        <v>170474</v>
      </c>
      <c r="G404" s="230">
        <v>21</v>
      </c>
      <c r="H404" s="230">
        <v>170495</v>
      </c>
      <c r="I404" s="196">
        <v>13059</v>
      </c>
      <c r="K404" s="184">
        <v>0</v>
      </c>
      <c r="L404" s="45" t="b">
        <v>0</v>
      </c>
    </row>
    <row r="405" spans="1:12" x14ac:dyDescent="0.25">
      <c r="A405" s="45" t="s">
        <v>2625</v>
      </c>
      <c r="B405" s="45" t="s">
        <v>2626</v>
      </c>
      <c r="C405" s="45" t="s">
        <v>512</v>
      </c>
      <c r="D405" s="45" t="s">
        <v>2627</v>
      </c>
      <c r="E405" s="230">
        <v>6979922</v>
      </c>
      <c r="F405" s="230">
        <v>4400644.5199999996</v>
      </c>
      <c r="G405" s="230">
        <v>1721306.67</v>
      </c>
      <c r="H405" s="230">
        <v>6121951.1899999995</v>
      </c>
      <c r="I405" s="196">
        <v>12109</v>
      </c>
      <c r="K405" s="184">
        <v>0</v>
      </c>
      <c r="L405" s="45" t="b">
        <v>0</v>
      </c>
    </row>
    <row r="406" spans="1:12" x14ac:dyDescent="0.25">
      <c r="A406" s="45" t="s">
        <v>2628</v>
      </c>
      <c r="B406" s="45" t="s">
        <v>2629</v>
      </c>
      <c r="C406" s="45" t="s">
        <v>513</v>
      </c>
      <c r="D406" s="45" t="s">
        <v>2630</v>
      </c>
      <c r="E406" s="230">
        <v>1295962</v>
      </c>
      <c r="F406" s="230">
        <v>1295803</v>
      </c>
      <c r="G406" s="230">
        <v>159</v>
      </c>
      <c r="H406" s="230">
        <v>1295962</v>
      </c>
      <c r="I406" s="196">
        <v>72068</v>
      </c>
      <c r="K406" s="184">
        <v>0</v>
      </c>
      <c r="L406" s="45" t="b">
        <v>0</v>
      </c>
    </row>
    <row r="407" spans="1:12" x14ac:dyDescent="0.25">
      <c r="A407" s="45" t="s">
        <v>2631</v>
      </c>
      <c r="B407" s="45" t="s">
        <v>2632</v>
      </c>
      <c r="C407" s="45" t="s">
        <v>514</v>
      </c>
      <c r="D407" s="45" t="s">
        <v>2633</v>
      </c>
      <c r="E407" s="230">
        <v>2340098</v>
      </c>
      <c r="F407" s="230">
        <v>1377312.74</v>
      </c>
      <c r="G407" s="230">
        <v>961749.62</v>
      </c>
      <c r="H407" s="230">
        <v>2339062.36</v>
      </c>
      <c r="I407" s="196">
        <v>110029</v>
      </c>
      <c r="K407" s="184">
        <v>512199.02</v>
      </c>
      <c r="L407" s="45" t="b">
        <v>0</v>
      </c>
    </row>
    <row r="408" spans="1:12" x14ac:dyDescent="0.25">
      <c r="A408" s="45" t="s">
        <v>2634</v>
      </c>
      <c r="B408" s="45" t="s">
        <v>2635</v>
      </c>
      <c r="C408" s="45" t="s">
        <v>515</v>
      </c>
      <c r="D408" s="45" t="s">
        <v>2636</v>
      </c>
      <c r="E408" s="230">
        <v>236309</v>
      </c>
      <c r="F408" s="230">
        <v>236280</v>
      </c>
      <c r="G408" s="230">
        <v>0</v>
      </c>
      <c r="H408" s="230">
        <v>236280</v>
      </c>
      <c r="I408" s="196">
        <v>27057</v>
      </c>
      <c r="K408" s="184">
        <v>0</v>
      </c>
      <c r="L408" s="45" t="b">
        <v>0</v>
      </c>
    </row>
    <row r="409" spans="1:12" x14ac:dyDescent="0.25">
      <c r="A409" s="45" t="s">
        <v>2637</v>
      </c>
      <c r="B409" s="45" t="s">
        <v>2638</v>
      </c>
      <c r="C409" s="45" t="s">
        <v>516</v>
      </c>
      <c r="D409" s="45" t="s">
        <v>2639</v>
      </c>
      <c r="E409" s="230">
        <v>1520860</v>
      </c>
      <c r="F409" s="230">
        <v>1520859.5</v>
      </c>
      <c r="G409" s="230">
        <v>0</v>
      </c>
      <c r="H409" s="230">
        <v>1520859.5</v>
      </c>
      <c r="I409" s="196">
        <v>115903</v>
      </c>
      <c r="K409" s="184">
        <v>0</v>
      </c>
      <c r="L409" s="45" t="b">
        <v>0</v>
      </c>
    </row>
    <row r="410" spans="1:12" x14ac:dyDescent="0.25">
      <c r="A410" s="45" t="s">
        <v>2640</v>
      </c>
      <c r="B410" s="45" t="s">
        <v>2641</v>
      </c>
      <c r="C410" s="45" t="s">
        <v>517</v>
      </c>
      <c r="D410" s="45" t="s">
        <v>2642</v>
      </c>
      <c r="E410" s="230">
        <v>347441</v>
      </c>
      <c r="F410" s="230">
        <v>263370.42</v>
      </c>
      <c r="G410" s="230">
        <v>0</v>
      </c>
      <c r="H410" s="230">
        <v>263370.42</v>
      </c>
      <c r="I410" s="196">
        <v>65098</v>
      </c>
      <c r="K410" s="184">
        <v>0</v>
      </c>
      <c r="L410" s="45" t="b">
        <v>0</v>
      </c>
    </row>
    <row r="411" spans="1:12" x14ac:dyDescent="0.25">
      <c r="A411" s="45" t="s">
        <v>2643</v>
      </c>
      <c r="B411" s="45" t="s">
        <v>2644</v>
      </c>
      <c r="C411" s="45" t="s">
        <v>518</v>
      </c>
      <c r="D411" s="45" t="s">
        <v>2645</v>
      </c>
      <c r="E411" s="230">
        <v>794415</v>
      </c>
      <c r="F411" s="230">
        <v>786048.24</v>
      </c>
      <c r="G411" s="230">
        <v>8366.76</v>
      </c>
      <c r="H411" s="230">
        <v>794415</v>
      </c>
      <c r="I411" s="196">
        <v>5124</v>
      </c>
      <c r="K411" s="184">
        <v>0</v>
      </c>
      <c r="L411" s="45" t="b">
        <v>0</v>
      </c>
    </row>
    <row r="412" spans="1:12" x14ac:dyDescent="0.25">
      <c r="A412" s="45" t="s">
        <v>2646</v>
      </c>
      <c r="B412" s="45" t="s">
        <v>2647</v>
      </c>
      <c r="C412" s="45" t="s">
        <v>519</v>
      </c>
      <c r="D412" s="45" t="s">
        <v>2648</v>
      </c>
      <c r="E412" s="230">
        <v>787090</v>
      </c>
      <c r="F412" s="230">
        <v>787090</v>
      </c>
      <c r="G412" s="230">
        <v>0</v>
      </c>
      <c r="H412" s="230">
        <v>787090</v>
      </c>
      <c r="I412" s="196">
        <v>86100</v>
      </c>
      <c r="K412" s="184">
        <v>0</v>
      </c>
      <c r="L412" s="45" t="b">
        <v>0</v>
      </c>
    </row>
    <row r="413" spans="1:12" x14ac:dyDescent="0.25">
      <c r="A413" s="45" t="s">
        <v>2649</v>
      </c>
      <c r="B413" s="45" t="s">
        <v>2650</v>
      </c>
      <c r="C413" s="45" t="s">
        <v>520</v>
      </c>
      <c r="D413" s="45" t="s">
        <v>2651</v>
      </c>
      <c r="E413" s="230">
        <v>758839</v>
      </c>
      <c r="F413" s="230">
        <v>758839</v>
      </c>
      <c r="G413" s="230">
        <v>0</v>
      </c>
      <c r="H413" s="230">
        <v>758839</v>
      </c>
      <c r="I413" s="196">
        <v>103130</v>
      </c>
      <c r="K413" s="184">
        <v>0</v>
      </c>
      <c r="L413" s="45" t="b">
        <v>0</v>
      </c>
    </row>
    <row r="414" spans="1:12" x14ac:dyDescent="0.25">
      <c r="A414" s="45" t="s">
        <v>2652</v>
      </c>
      <c r="B414" s="45" t="s">
        <v>2653</v>
      </c>
      <c r="C414" s="45" t="s">
        <v>521</v>
      </c>
      <c r="D414" s="45" t="s">
        <v>2654</v>
      </c>
      <c r="E414" s="230">
        <v>500518</v>
      </c>
      <c r="F414" s="230">
        <v>500457</v>
      </c>
      <c r="G414" s="230">
        <v>0</v>
      </c>
      <c r="H414" s="230">
        <v>500457</v>
      </c>
      <c r="I414" s="196">
        <v>87083</v>
      </c>
      <c r="K414" s="184">
        <v>0</v>
      </c>
      <c r="L414" s="45" t="b">
        <v>0</v>
      </c>
    </row>
    <row r="415" spans="1:12" x14ac:dyDescent="0.25">
      <c r="A415" s="45" t="s">
        <v>2655</v>
      </c>
      <c r="B415" s="45" t="s">
        <v>2656</v>
      </c>
      <c r="C415" s="45" t="s">
        <v>522</v>
      </c>
      <c r="D415" s="45" t="s">
        <v>2657</v>
      </c>
      <c r="E415" s="230">
        <v>511230</v>
      </c>
      <c r="F415" s="230">
        <v>511230</v>
      </c>
      <c r="G415" s="230">
        <v>0</v>
      </c>
      <c r="H415" s="230">
        <v>511230</v>
      </c>
      <c r="I415" s="196">
        <v>107158</v>
      </c>
      <c r="K415" s="184">
        <v>0</v>
      </c>
      <c r="L415" s="45" t="b">
        <v>0</v>
      </c>
    </row>
    <row r="416" spans="1:12" x14ac:dyDescent="0.25">
      <c r="A416" s="45" t="s">
        <v>2658</v>
      </c>
      <c r="B416" s="45" t="s">
        <v>2659</v>
      </c>
      <c r="C416" s="45" t="s">
        <v>523</v>
      </c>
      <c r="D416" s="45" t="s">
        <v>2660</v>
      </c>
      <c r="E416" s="230">
        <v>1570005</v>
      </c>
      <c r="F416" s="230">
        <v>1569813</v>
      </c>
      <c r="G416" s="230">
        <v>192</v>
      </c>
      <c r="H416" s="230">
        <v>1570005</v>
      </c>
      <c r="I416" s="196">
        <v>19142</v>
      </c>
      <c r="K416" s="184">
        <v>0</v>
      </c>
      <c r="L416" s="45" t="b">
        <v>0</v>
      </c>
    </row>
    <row r="417" spans="1:12" x14ac:dyDescent="0.25">
      <c r="A417" s="45" t="s">
        <v>2661</v>
      </c>
      <c r="B417" s="45" t="s">
        <v>2662</v>
      </c>
      <c r="C417" s="45" t="s">
        <v>524</v>
      </c>
      <c r="D417" s="45" t="s">
        <v>2663</v>
      </c>
      <c r="E417" s="230">
        <v>8307433</v>
      </c>
      <c r="F417" s="230">
        <v>8307433</v>
      </c>
      <c r="G417" s="230">
        <v>0</v>
      </c>
      <c r="H417" s="230">
        <v>8307433</v>
      </c>
      <c r="I417" s="196">
        <v>48073</v>
      </c>
      <c r="K417" s="184">
        <v>0</v>
      </c>
      <c r="L417" s="45" t="b">
        <v>0</v>
      </c>
    </row>
    <row r="418" spans="1:12" x14ac:dyDescent="0.25">
      <c r="A418" s="45" t="s">
        <v>2664</v>
      </c>
      <c r="B418" s="45" t="s">
        <v>2665</v>
      </c>
      <c r="C418" s="45" t="s">
        <v>525</v>
      </c>
      <c r="D418" s="45" t="s">
        <v>2666</v>
      </c>
      <c r="E418" s="230">
        <v>1569582</v>
      </c>
      <c r="F418" s="230">
        <v>1569389</v>
      </c>
      <c r="G418" s="230">
        <v>193</v>
      </c>
      <c r="H418" s="230">
        <v>1569582</v>
      </c>
      <c r="I418" s="196">
        <v>104044</v>
      </c>
      <c r="K418" s="184">
        <v>0</v>
      </c>
      <c r="L418" s="45" t="b">
        <v>0</v>
      </c>
    </row>
    <row r="419" spans="1:12" x14ac:dyDescent="0.25">
      <c r="A419" s="45" t="s">
        <v>2667</v>
      </c>
      <c r="B419" s="45" t="s">
        <v>2668</v>
      </c>
      <c r="C419" s="45" t="s">
        <v>526</v>
      </c>
      <c r="D419" s="45" t="s">
        <v>2669</v>
      </c>
      <c r="E419" s="230">
        <v>153387</v>
      </c>
      <c r="F419" s="230">
        <v>153387</v>
      </c>
      <c r="G419" s="230">
        <v>0</v>
      </c>
      <c r="H419" s="230">
        <v>153387</v>
      </c>
      <c r="I419" s="196">
        <v>88073</v>
      </c>
      <c r="K419" s="184">
        <v>0</v>
      </c>
      <c r="L419" s="45" t="b">
        <v>0</v>
      </c>
    </row>
    <row r="420" spans="1:12" x14ac:dyDescent="0.25">
      <c r="A420" s="45" t="s">
        <v>2670</v>
      </c>
      <c r="B420" s="45" t="s">
        <v>2671</v>
      </c>
      <c r="C420" s="45" t="s">
        <v>527</v>
      </c>
      <c r="D420" s="45" t="s">
        <v>2672</v>
      </c>
      <c r="E420" s="230">
        <v>2643777</v>
      </c>
      <c r="F420" s="230">
        <v>2643453</v>
      </c>
      <c r="G420" s="230">
        <v>0</v>
      </c>
      <c r="H420" s="230">
        <v>2643453</v>
      </c>
      <c r="I420" s="196">
        <v>39134</v>
      </c>
      <c r="K420" s="184">
        <v>0</v>
      </c>
      <c r="L420" s="45" t="b">
        <v>0</v>
      </c>
    </row>
    <row r="421" spans="1:12" x14ac:dyDescent="0.25">
      <c r="A421" s="45" t="s">
        <v>2673</v>
      </c>
      <c r="B421" s="45" t="s">
        <v>2674</v>
      </c>
      <c r="C421" s="45" t="s">
        <v>528</v>
      </c>
      <c r="D421" s="45" t="s">
        <v>2675</v>
      </c>
      <c r="E421" s="230">
        <v>278806</v>
      </c>
      <c r="F421" s="230">
        <v>52090</v>
      </c>
      <c r="G421" s="230">
        <v>226716</v>
      </c>
      <c r="H421" s="230">
        <v>278806</v>
      </c>
      <c r="I421" s="196">
        <v>7124</v>
      </c>
      <c r="K421" s="184">
        <v>0</v>
      </c>
      <c r="L421" s="45" t="b">
        <v>0</v>
      </c>
    </row>
    <row r="422" spans="1:12" x14ac:dyDescent="0.25">
      <c r="A422" s="45" t="s">
        <v>2676</v>
      </c>
      <c r="B422" s="45" t="s">
        <v>2677</v>
      </c>
      <c r="C422" s="45" t="s">
        <v>529</v>
      </c>
      <c r="D422" s="45" t="s">
        <v>2678</v>
      </c>
      <c r="E422" s="230">
        <v>838438</v>
      </c>
      <c r="F422" s="230">
        <v>838438</v>
      </c>
      <c r="G422" s="230">
        <v>0</v>
      </c>
      <c r="H422" s="230">
        <v>838438</v>
      </c>
      <c r="I422" s="196">
        <v>46132</v>
      </c>
      <c r="K422" s="184">
        <v>0</v>
      </c>
      <c r="L422" s="45" t="b">
        <v>0</v>
      </c>
    </row>
    <row r="423" spans="1:12" x14ac:dyDescent="0.25">
      <c r="A423" s="45" t="s">
        <v>2679</v>
      </c>
      <c r="B423" s="45" t="s">
        <v>2680</v>
      </c>
      <c r="C423" s="45" t="s">
        <v>530</v>
      </c>
      <c r="D423" s="45" t="s">
        <v>2681</v>
      </c>
      <c r="E423" s="230">
        <v>413897</v>
      </c>
      <c r="F423" s="230">
        <v>0</v>
      </c>
      <c r="G423" s="230">
        <v>319733.59000000003</v>
      </c>
      <c r="H423" s="230">
        <v>319733.59000000003</v>
      </c>
      <c r="I423" s="196">
        <v>103127</v>
      </c>
      <c r="K423" s="184">
        <v>0</v>
      </c>
      <c r="L423" s="45" t="b">
        <v>0</v>
      </c>
    </row>
    <row r="424" spans="1:12" x14ac:dyDescent="0.25">
      <c r="A424" s="45" t="s">
        <v>2682</v>
      </c>
      <c r="B424" s="45" t="s">
        <v>2683</v>
      </c>
      <c r="C424" s="45" t="s">
        <v>531</v>
      </c>
      <c r="D424" s="45" t="s">
        <v>2684</v>
      </c>
      <c r="E424" s="230">
        <v>482267</v>
      </c>
      <c r="F424" s="230">
        <v>482207</v>
      </c>
      <c r="G424" s="230">
        <v>0</v>
      </c>
      <c r="H424" s="230">
        <v>482207</v>
      </c>
      <c r="I424" s="196">
        <v>85044</v>
      </c>
      <c r="K424" s="184">
        <v>0</v>
      </c>
      <c r="L424" s="45" t="b">
        <v>0</v>
      </c>
    </row>
    <row r="425" spans="1:12" x14ac:dyDescent="0.25">
      <c r="A425" s="45" t="s">
        <v>2685</v>
      </c>
      <c r="B425" s="45" t="s">
        <v>2686</v>
      </c>
      <c r="C425" s="45" t="s">
        <v>532</v>
      </c>
      <c r="D425" s="45" t="s">
        <v>2687</v>
      </c>
      <c r="E425" s="230">
        <v>886205</v>
      </c>
      <c r="F425" s="230">
        <v>884799.32</v>
      </c>
      <c r="G425" s="230">
        <v>108</v>
      </c>
      <c r="H425" s="230">
        <v>884907.32</v>
      </c>
      <c r="I425" s="196">
        <v>89089</v>
      </c>
      <c r="K425" s="184">
        <v>0</v>
      </c>
      <c r="L425" s="45" t="b">
        <v>0</v>
      </c>
    </row>
    <row r="426" spans="1:12" x14ac:dyDescent="0.25">
      <c r="A426" s="45" t="s">
        <v>2688</v>
      </c>
      <c r="B426" s="45" t="s">
        <v>2689</v>
      </c>
      <c r="C426" s="45" t="s">
        <v>533</v>
      </c>
      <c r="D426" s="45" t="s">
        <v>2690</v>
      </c>
      <c r="E426" s="230">
        <v>467243</v>
      </c>
      <c r="F426" s="230">
        <v>467186</v>
      </c>
      <c r="G426" s="230">
        <v>0</v>
      </c>
      <c r="H426" s="230">
        <v>467186</v>
      </c>
      <c r="I426" s="196">
        <v>110030</v>
      </c>
      <c r="K426" s="184">
        <v>0</v>
      </c>
      <c r="L426" s="45" t="b">
        <v>0</v>
      </c>
    </row>
    <row r="427" spans="1:12" x14ac:dyDescent="0.25">
      <c r="A427" s="45" t="s">
        <v>2691</v>
      </c>
      <c r="B427" s="45" t="s">
        <v>2692</v>
      </c>
      <c r="C427" s="45" t="s">
        <v>534</v>
      </c>
      <c r="D427" s="45" t="s">
        <v>2693</v>
      </c>
      <c r="E427" s="230">
        <v>142194</v>
      </c>
      <c r="F427" s="230">
        <v>142194</v>
      </c>
      <c r="G427" s="230">
        <v>0</v>
      </c>
      <c r="H427" s="230">
        <v>142194</v>
      </c>
      <c r="I427" s="196">
        <v>41005</v>
      </c>
      <c r="K427" s="184">
        <v>0</v>
      </c>
      <c r="L427" s="45" t="b">
        <v>0</v>
      </c>
    </row>
    <row r="428" spans="1:12" x14ac:dyDescent="0.25">
      <c r="A428" s="45" t="s">
        <v>2694</v>
      </c>
      <c r="B428" s="45" t="s">
        <v>2695</v>
      </c>
      <c r="C428" s="45" t="s">
        <v>535</v>
      </c>
      <c r="D428" s="45" t="s">
        <v>2696</v>
      </c>
      <c r="E428" s="230">
        <v>179852</v>
      </c>
      <c r="F428" s="230">
        <v>179852</v>
      </c>
      <c r="G428" s="230">
        <v>0</v>
      </c>
      <c r="H428" s="230">
        <v>179852</v>
      </c>
      <c r="I428" s="196">
        <v>91095</v>
      </c>
      <c r="K428" s="184">
        <v>0</v>
      </c>
      <c r="L428" s="45" t="b">
        <v>0</v>
      </c>
    </row>
    <row r="429" spans="1:12" x14ac:dyDescent="0.25">
      <c r="A429" s="45" t="s">
        <v>2697</v>
      </c>
      <c r="B429" s="45" t="s">
        <v>2698</v>
      </c>
      <c r="C429" s="45" t="s">
        <v>536</v>
      </c>
      <c r="D429" s="45" t="s">
        <v>2699</v>
      </c>
      <c r="E429" s="230">
        <v>312188</v>
      </c>
      <c r="F429" s="230">
        <v>197620.01</v>
      </c>
      <c r="G429" s="230">
        <v>114567.99</v>
      </c>
      <c r="H429" s="230">
        <v>312188</v>
      </c>
      <c r="I429" s="196">
        <v>91093</v>
      </c>
      <c r="K429" s="184">
        <v>0</v>
      </c>
      <c r="L429" s="45" t="b">
        <v>0</v>
      </c>
    </row>
    <row r="430" spans="1:12" x14ac:dyDescent="0.25">
      <c r="A430" s="45" t="s">
        <v>2700</v>
      </c>
      <c r="B430" s="45" t="s">
        <v>2701</v>
      </c>
      <c r="C430" s="45" t="s">
        <v>537</v>
      </c>
      <c r="D430" s="45" t="s">
        <v>2702</v>
      </c>
      <c r="E430" s="230">
        <v>83880</v>
      </c>
      <c r="F430" s="230">
        <v>83870</v>
      </c>
      <c r="G430" s="230">
        <v>0</v>
      </c>
      <c r="H430" s="230">
        <v>83870</v>
      </c>
      <c r="I430" s="196">
        <v>72066</v>
      </c>
      <c r="K430" s="184">
        <v>0</v>
      </c>
      <c r="L430" s="45" t="b">
        <v>0</v>
      </c>
    </row>
    <row r="431" spans="1:12" x14ac:dyDescent="0.25">
      <c r="A431" s="45" t="s">
        <v>2703</v>
      </c>
      <c r="B431" s="45" t="s">
        <v>2704</v>
      </c>
      <c r="C431" s="45" t="s">
        <v>538</v>
      </c>
      <c r="D431" s="45" t="s">
        <v>2705</v>
      </c>
      <c r="E431" s="230">
        <v>7028405</v>
      </c>
      <c r="F431" s="230">
        <v>6956760.0899999999</v>
      </c>
      <c r="G431" s="230">
        <v>71644.91</v>
      </c>
      <c r="H431" s="230">
        <v>7028405</v>
      </c>
      <c r="I431" s="196">
        <v>96110</v>
      </c>
      <c r="K431" s="184">
        <v>0</v>
      </c>
      <c r="L431" s="45" t="b">
        <v>0</v>
      </c>
    </row>
    <row r="432" spans="1:12" x14ac:dyDescent="0.25">
      <c r="A432" s="45" t="s">
        <v>2706</v>
      </c>
      <c r="B432" s="45" t="s">
        <v>2707</v>
      </c>
      <c r="C432" s="45" t="s">
        <v>539</v>
      </c>
      <c r="D432" s="45" t="s">
        <v>2708</v>
      </c>
      <c r="E432" s="230">
        <v>15674633</v>
      </c>
      <c r="F432" s="230">
        <v>9844602.4700000007</v>
      </c>
      <c r="G432" s="230">
        <v>1315888.1200000001</v>
      </c>
      <c r="H432" s="230">
        <v>11160490.59</v>
      </c>
      <c r="I432" s="196">
        <v>96111</v>
      </c>
      <c r="K432" s="184">
        <v>0</v>
      </c>
      <c r="L432" s="45" t="b">
        <v>0</v>
      </c>
    </row>
    <row r="433" spans="1:12" x14ac:dyDescent="0.25">
      <c r="A433" s="45" t="s">
        <v>2709</v>
      </c>
      <c r="B433" s="45" t="s">
        <v>2710</v>
      </c>
      <c r="C433" s="45" t="s">
        <v>540</v>
      </c>
      <c r="D433" s="45" t="s">
        <v>2711</v>
      </c>
      <c r="E433" s="230">
        <v>150360</v>
      </c>
      <c r="F433" s="230">
        <v>150342</v>
      </c>
      <c r="G433" s="230">
        <v>18</v>
      </c>
      <c r="H433" s="230">
        <v>150360</v>
      </c>
      <c r="I433" s="196">
        <v>3032</v>
      </c>
      <c r="K433" s="184">
        <v>0</v>
      </c>
      <c r="L433" s="45" t="b">
        <v>0</v>
      </c>
    </row>
    <row r="434" spans="1:12" x14ac:dyDescent="0.25">
      <c r="A434" s="45" t="s">
        <v>2712</v>
      </c>
      <c r="B434" s="45" t="s">
        <v>2713</v>
      </c>
      <c r="C434" s="45" t="s">
        <v>541</v>
      </c>
      <c r="D434" s="45" t="s">
        <v>2714</v>
      </c>
      <c r="E434" s="230">
        <v>3516573</v>
      </c>
      <c r="F434" s="230">
        <v>2251245.13</v>
      </c>
      <c r="G434" s="230">
        <v>1092597.93</v>
      </c>
      <c r="H434" s="230">
        <v>3343843.0599999996</v>
      </c>
      <c r="I434" s="196">
        <v>96091</v>
      </c>
      <c r="K434" s="184">
        <v>0</v>
      </c>
      <c r="L434" s="45" t="b">
        <v>0</v>
      </c>
    </row>
    <row r="435" spans="1:12" x14ac:dyDescent="0.25">
      <c r="A435" s="45" t="s">
        <v>2715</v>
      </c>
      <c r="B435" s="45" t="s">
        <v>2716</v>
      </c>
      <c r="C435" s="45" t="s">
        <v>542</v>
      </c>
      <c r="D435" s="45" t="s">
        <v>2717</v>
      </c>
      <c r="E435" s="230">
        <v>3846916</v>
      </c>
      <c r="F435" s="230">
        <v>3846445</v>
      </c>
      <c r="G435" s="230">
        <v>471</v>
      </c>
      <c r="H435" s="230">
        <v>3846916</v>
      </c>
      <c r="I435" s="196">
        <v>81096</v>
      </c>
      <c r="K435" s="184">
        <v>0</v>
      </c>
      <c r="L435" s="45" t="b">
        <v>0</v>
      </c>
    </row>
    <row r="436" spans="1:12" x14ac:dyDescent="0.25">
      <c r="A436" s="45" t="s">
        <v>2718</v>
      </c>
      <c r="B436" s="45" t="s">
        <v>2719</v>
      </c>
      <c r="C436" s="45" t="s">
        <v>543</v>
      </c>
      <c r="D436" s="45" t="s">
        <v>2720</v>
      </c>
      <c r="E436" s="230">
        <v>154268</v>
      </c>
      <c r="F436" s="230">
        <v>152973.69</v>
      </c>
      <c r="G436" s="230">
        <v>0</v>
      </c>
      <c r="H436" s="230">
        <v>152973.69</v>
      </c>
      <c r="I436" s="196">
        <v>93121</v>
      </c>
      <c r="K436" s="184">
        <v>0</v>
      </c>
      <c r="L436" s="45" t="b">
        <v>0</v>
      </c>
    </row>
    <row r="437" spans="1:12" x14ac:dyDescent="0.25">
      <c r="A437" s="45" t="s">
        <v>2721</v>
      </c>
      <c r="B437" s="45" t="s">
        <v>2722</v>
      </c>
      <c r="C437" s="45" t="s">
        <v>544</v>
      </c>
      <c r="D437" s="45" t="s">
        <v>2723</v>
      </c>
      <c r="E437" s="230">
        <v>1733142</v>
      </c>
      <c r="F437" s="230">
        <v>1732930</v>
      </c>
      <c r="G437" s="230">
        <v>0</v>
      </c>
      <c r="H437" s="230">
        <v>1732930</v>
      </c>
      <c r="I437" s="196">
        <v>33090</v>
      </c>
      <c r="K437" s="184">
        <v>0</v>
      </c>
      <c r="L437" s="45" t="b">
        <v>0</v>
      </c>
    </row>
    <row r="438" spans="1:12" x14ac:dyDescent="0.25">
      <c r="A438" s="45" t="s">
        <v>2724</v>
      </c>
      <c r="B438" s="45" t="s">
        <v>2725</v>
      </c>
      <c r="C438" s="45" t="s">
        <v>545</v>
      </c>
      <c r="D438" s="45" t="s">
        <v>2726</v>
      </c>
      <c r="E438" s="230">
        <v>423734</v>
      </c>
      <c r="F438" s="230">
        <v>423682</v>
      </c>
      <c r="G438" s="230">
        <v>52</v>
      </c>
      <c r="H438" s="230">
        <v>423734</v>
      </c>
      <c r="I438" s="196">
        <v>21151</v>
      </c>
      <c r="K438" s="184">
        <v>0</v>
      </c>
      <c r="L438" s="45" t="b">
        <v>0</v>
      </c>
    </row>
    <row r="439" spans="1:12" x14ac:dyDescent="0.25">
      <c r="A439" s="45" t="s">
        <v>2727</v>
      </c>
      <c r="B439" s="45" t="s">
        <v>2728</v>
      </c>
      <c r="C439" s="45" t="s">
        <v>546</v>
      </c>
      <c r="D439" s="45" t="s">
        <v>2729</v>
      </c>
      <c r="E439" s="230">
        <v>192632</v>
      </c>
      <c r="F439" s="230">
        <v>192608</v>
      </c>
      <c r="G439" s="230">
        <v>0</v>
      </c>
      <c r="H439" s="230">
        <v>192608</v>
      </c>
      <c r="I439" s="196">
        <v>54042</v>
      </c>
      <c r="K439" s="184">
        <v>0</v>
      </c>
      <c r="L439" s="45" t="b">
        <v>0</v>
      </c>
    </row>
    <row r="440" spans="1:12" x14ac:dyDescent="0.25">
      <c r="A440" s="45" t="s">
        <v>2730</v>
      </c>
      <c r="B440" s="45" t="s">
        <v>2731</v>
      </c>
      <c r="C440" s="45" t="s">
        <v>547</v>
      </c>
      <c r="D440" s="45" t="s">
        <v>2732</v>
      </c>
      <c r="E440" s="230">
        <v>780555</v>
      </c>
      <c r="F440" s="230">
        <v>780555</v>
      </c>
      <c r="G440" s="230">
        <v>0</v>
      </c>
      <c r="H440" s="230">
        <v>780555</v>
      </c>
      <c r="I440" s="196">
        <v>49140</v>
      </c>
      <c r="K440" s="184">
        <v>0</v>
      </c>
      <c r="L440" s="45" t="b">
        <v>0</v>
      </c>
    </row>
    <row r="441" spans="1:12" x14ac:dyDescent="0.25">
      <c r="A441" s="45" t="s">
        <v>2733</v>
      </c>
      <c r="B441" s="45" t="s">
        <v>2734</v>
      </c>
      <c r="C441" s="45" t="s">
        <v>548</v>
      </c>
      <c r="D441" s="45" t="s">
        <v>2735</v>
      </c>
      <c r="E441" s="230">
        <v>856963</v>
      </c>
      <c r="F441" s="230">
        <v>856963</v>
      </c>
      <c r="G441" s="230">
        <v>0</v>
      </c>
      <c r="H441" s="230">
        <v>856963</v>
      </c>
      <c r="I441" s="196">
        <v>2097</v>
      </c>
      <c r="K441" s="184">
        <v>0</v>
      </c>
      <c r="L441" s="45" t="b">
        <v>0</v>
      </c>
    </row>
    <row r="442" spans="1:12" x14ac:dyDescent="0.25">
      <c r="A442" s="45" t="s">
        <v>2736</v>
      </c>
      <c r="B442" s="45" t="s">
        <v>2737</v>
      </c>
      <c r="C442" s="45" t="s">
        <v>549</v>
      </c>
      <c r="D442" s="45" t="s">
        <v>2738</v>
      </c>
      <c r="E442" s="230">
        <v>2142778</v>
      </c>
      <c r="F442" s="230">
        <v>2142515</v>
      </c>
      <c r="G442" s="230">
        <v>0</v>
      </c>
      <c r="H442" s="230">
        <v>2142515</v>
      </c>
      <c r="I442" s="196">
        <v>66105</v>
      </c>
      <c r="K442" s="184">
        <v>0</v>
      </c>
      <c r="L442" s="45" t="b">
        <v>0</v>
      </c>
    </row>
    <row r="443" spans="1:12" x14ac:dyDescent="0.25">
      <c r="A443" s="45" t="s">
        <v>2739</v>
      </c>
      <c r="B443" s="45" t="s">
        <v>2740</v>
      </c>
      <c r="C443" s="45" t="s">
        <v>550</v>
      </c>
      <c r="D443" s="45" t="s">
        <v>2741</v>
      </c>
      <c r="E443" s="230">
        <v>1011664</v>
      </c>
      <c r="F443" s="230">
        <v>1011540</v>
      </c>
      <c r="G443" s="230">
        <v>124</v>
      </c>
      <c r="H443" s="230">
        <v>1011664</v>
      </c>
      <c r="I443" s="196">
        <v>98080</v>
      </c>
      <c r="K443" s="184">
        <v>0</v>
      </c>
      <c r="L443" s="45" t="b">
        <v>0</v>
      </c>
    </row>
    <row r="444" spans="1:12" x14ac:dyDescent="0.25">
      <c r="A444" s="45" t="s">
        <v>2742</v>
      </c>
      <c r="B444" s="45" t="s">
        <v>2743</v>
      </c>
      <c r="C444" s="45" t="s">
        <v>551</v>
      </c>
      <c r="D444" s="45" t="s">
        <v>2744</v>
      </c>
      <c r="E444" s="230">
        <v>981450</v>
      </c>
      <c r="F444" s="230">
        <v>981450</v>
      </c>
      <c r="G444" s="230">
        <v>0</v>
      </c>
      <c r="H444" s="230">
        <v>981450</v>
      </c>
      <c r="I444" s="196">
        <v>99082</v>
      </c>
      <c r="K444" s="184">
        <v>0</v>
      </c>
      <c r="L444" s="45" t="b">
        <v>0</v>
      </c>
    </row>
    <row r="445" spans="1:12" x14ac:dyDescent="0.25">
      <c r="A445" s="45" t="s">
        <v>2745</v>
      </c>
      <c r="B445" s="45" t="s">
        <v>2746</v>
      </c>
      <c r="C445" s="45" t="s">
        <v>552</v>
      </c>
      <c r="D445" s="45" t="s">
        <v>2747</v>
      </c>
      <c r="E445" s="230">
        <v>1449177</v>
      </c>
      <c r="F445" s="230">
        <v>724500</v>
      </c>
      <c r="G445" s="230">
        <v>724500</v>
      </c>
      <c r="H445" s="230">
        <v>1449000</v>
      </c>
      <c r="I445" s="196">
        <v>100059</v>
      </c>
      <c r="K445" s="184">
        <v>0</v>
      </c>
      <c r="L445" s="45" t="b">
        <v>0</v>
      </c>
    </row>
    <row r="446" spans="1:12" x14ac:dyDescent="0.25">
      <c r="A446" s="45" t="s">
        <v>2748</v>
      </c>
      <c r="B446" s="45" t="s">
        <v>2749</v>
      </c>
      <c r="C446" s="45" t="s">
        <v>553</v>
      </c>
      <c r="D446" s="45" t="s">
        <v>2750</v>
      </c>
      <c r="E446" s="230">
        <v>372352</v>
      </c>
      <c r="F446" s="230">
        <v>372352</v>
      </c>
      <c r="G446" s="230">
        <v>0</v>
      </c>
      <c r="H446" s="230">
        <v>372352</v>
      </c>
      <c r="I446" s="196">
        <v>100062</v>
      </c>
      <c r="K446" s="184">
        <v>0</v>
      </c>
      <c r="L446" s="45" t="b">
        <v>0</v>
      </c>
    </row>
    <row r="447" spans="1:12" x14ac:dyDescent="0.25">
      <c r="A447" s="45" t="s">
        <v>2751</v>
      </c>
      <c r="B447" s="45" t="s">
        <v>2752</v>
      </c>
      <c r="C447" s="45" t="s">
        <v>554</v>
      </c>
      <c r="D447" s="45" t="s">
        <v>2753</v>
      </c>
      <c r="E447" s="230">
        <v>875756</v>
      </c>
      <c r="F447" s="230">
        <v>875649</v>
      </c>
      <c r="G447" s="230">
        <v>0</v>
      </c>
      <c r="H447" s="230">
        <v>875649</v>
      </c>
      <c r="I447" s="196">
        <v>100061</v>
      </c>
      <c r="K447" s="184">
        <v>0</v>
      </c>
      <c r="L447" s="45" t="b">
        <v>0</v>
      </c>
    </row>
    <row r="448" spans="1:12" x14ac:dyDescent="0.25">
      <c r="A448" s="45" t="s">
        <v>2754</v>
      </c>
      <c r="B448" s="45" t="s">
        <v>2755</v>
      </c>
      <c r="C448" s="45" t="s">
        <v>555</v>
      </c>
      <c r="D448" s="45" t="s">
        <v>2756</v>
      </c>
      <c r="E448" s="230">
        <v>530181</v>
      </c>
      <c r="F448" s="230">
        <v>380219.86</v>
      </c>
      <c r="G448" s="230">
        <v>149961.14000000001</v>
      </c>
      <c r="H448" s="230">
        <v>530181</v>
      </c>
      <c r="I448" s="196">
        <v>48915</v>
      </c>
      <c r="K448" s="184">
        <v>13824.59</v>
      </c>
      <c r="L448" s="45" t="b">
        <v>0</v>
      </c>
    </row>
    <row r="449" spans="1:12" x14ac:dyDescent="0.25">
      <c r="A449" s="45" t="s">
        <v>2757</v>
      </c>
      <c r="B449" s="45" t="s">
        <v>2758</v>
      </c>
      <c r="C449" s="45" t="s">
        <v>556</v>
      </c>
      <c r="D449" s="45" t="s">
        <v>2759</v>
      </c>
      <c r="E449" s="230">
        <v>4553902</v>
      </c>
      <c r="F449" s="230">
        <v>4553902</v>
      </c>
      <c r="G449" s="230">
        <v>0</v>
      </c>
      <c r="H449" s="230">
        <v>4553902</v>
      </c>
      <c r="I449" s="196">
        <v>80125</v>
      </c>
      <c r="K449" s="184">
        <v>0</v>
      </c>
      <c r="L449" s="45" t="b">
        <v>0</v>
      </c>
    </row>
    <row r="450" spans="1:12" x14ac:dyDescent="0.25">
      <c r="A450" s="45" t="s">
        <v>2760</v>
      </c>
      <c r="B450" s="45" t="s">
        <v>2761</v>
      </c>
      <c r="C450" s="45" t="s">
        <v>557</v>
      </c>
      <c r="D450" s="45" t="s">
        <v>2762</v>
      </c>
      <c r="E450" s="230">
        <v>1023772</v>
      </c>
      <c r="F450" s="230">
        <v>1023645.79</v>
      </c>
      <c r="G450" s="230">
        <v>0</v>
      </c>
      <c r="H450" s="230">
        <v>1023645.79</v>
      </c>
      <c r="I450" s="196">
        <v>35098</v>
      </c>
      <c r="K450" s="184">
        <v>0</v>
      </c>
      <c r="L450" s="45" t="b">
        <v>0</v>
      </c>
    </row>
    <row r="451" spans="1:12" x14ac:dyDescent="0.25">
      <c r="A451" s="45" t="s">
        <v>2763</v>
      </c>
      <c r="B451" s="45" t="s">
        <v>2764</v>
      </c>
      <c r="C451" s="45" t="s">
        <v>558</v>
      </c>
      <c r="D451" s="45" t="s">
        <v>2765</v>
      </c>
      <c r="E451" s="230">
        <v>1850425</v>
      </c>
      <c r="F451" s="230">
        <v>1850199</v>
      </c>
      <c r="G451" s="230">
        <v>226</v>
      </c>
      <c r="H451" s="230">
        <v>1850425</v>
      </c>
      <c r="I451" s="196">
        <v>73106</v>
      </c>
      <c r="K451" s="184">
        <v>0</v>
      </c>
      <c r="L451" s="45" t="b">
        <v>0</v>
      </c>
    </row>
    <row r="452" spans="1:12" x14ac:dyDescent="0.25">
      <c r="A452" s="45" t="s">
        <v>2766</v>
      </c>
      <c r="B452" s="45" t="s">
        <v>2767</v>
      </c>
      <c r="C452" s="45" t="s">
        <v>559</v>
      </c>
      <c r="D452" s="45" t="s">
        <v>2768</v>
      </c>
      <c r="E452" s="230">
        <v>4503892</v>
      </c>
      <c r="F452" s="230">
        <v>1354822.84</v>
      </c>
      <c r="G452" s="230">
        <v>0</v>
      </c>
      <c r="H452" s="230">
        <v>1354822.84</v>
      </c>
      <c r="I452" s="196">
        <v>112103</v>
      </c>
      <c r="K452" s="184">
        <v>0</v>
      </c>
      <c r="L452" s="45" t="b">
        <v>0</v>
      </c>
    </row>
    <row r="453" spans="1:12" x14ac:dyDescent="0.25">
      <c r="A453" s="45" t="s">
        <v>2769</v>
      </c>
      <c r="B453" s="45" t="s">
        <v>2770</v>
      </c>
      <c r="C453" s="45" t="s">
        <v>560</v>
      </c>
      <c r="D453" s="45" t="s">
        <v>2771</v>
      </c>
      <c r="E453" s="230">
        <v>54446</v>
      </c>
      <c r="F453" s="230">
        <v>54439</v>
      </c>
      <c r="G453" s="230">
        <v>0</v>
      </c>
      <c r="H453" s="230">
        <v>54439</v>
      </c>
      <c r="I453" s="196">
        <v>42113</v>
      </c>
      <c r="K453" s="184">
        <v>0</v>
      </c>
      <c r="L453" s="45" t="b">
        <v>0</v>
      </c>
    </row>
    <row r="454" spans="1:12" x14ac:dyDescent="0.25">
      <c r="A454" s="45" t="s">
        <v>2772</v>
      </c>
      <c r="B454" s="45" t="s">
        <v>2773</v>
      </c>
      <c r="C454" s="45" t="s">
        <v>561</v>
      </c>
      <c r="D454" s="45" t="s">
        <v>2774</v>
      </c>
      <c r="E454" s="230">
        <v>810860</v>
      </c>
      <c r="F454" s="230">
        <v>810761</v>
      </c>
      <c r="G454" s="230">
        <v>99</v>
      </c>
      <c r="H454" s="230">
        <v>810860</v>
      </c>
      <c r="I454" s="196">
        <v>102085</v>
      </c>
      <c r="K454" s="184">
        <v>0</v>
      </c>
      <c r="L454" s="45" t="b">
        <v>0</v>
      </c>
    </row>
    <row r="455" spans="1:12" x14ac:dyDescent="0.25">
      <c r="A455" s="45" t="s">
        <v>2775</v>
      </c>
      <c r="B455" s="45" t="s">
        <v>2776</v>
      </c>
      <c r="C455" s="45" t="s">
        <v>562</v>
      </c>
      <c r="D455" s="45" t="s">
        <v>2777</v>
      </c>
      <c r="E455" s="230">
        <v>212114</v>
      </c>
      <c r="F455" s="230">
        <v>135441.29999999999</v>
      </c>
      <c r="G455" s="230">
        <v>65467.3</v>
      </c>
      <c r="H455" s="230">
        <v>200908.59999999998</v>
      </c>
      <c r="I455" s="196">
        <v>108144</v>
      </c>
      <c r="K455" s="184">
        <v>0</v>
      </c>
      <c r="L455" s="45" t="b">
        <v>0</v>
      </c>
    </row>
    <row r="456" spans="1:12" x14ac:dyDescent="0.25">
      <c r="A456" s="45" t="s">
        <v>2778</v>
      </c>
      <c r="B456" s="45" t="s">
        <v>2779</v>
      </c>
      <c r="C456" s="45" t="s">
        <v>563</v>
      </c>
      <c r="D456" s="45" t="s">
        <v>2780</v>
      </c>
      <c r="E456" s="230">
        <v>287755</v>
      </c>
      <c r="F456" s="230">
        <v>287720</v>
      </c>
      <c r="G456" s="230">
        <v>35</v>
      </c>
      <c r="H456" s="230">
        <v>287755</v>
      </c>
      <c r="I456" s="196">
        <v>5127</v>
      </c>
      <c r="K456" s="184">
        <v>0</v>
      </c>
      <c r="L456" s="45" t="b">
        <v>0</v>
      </c>
    </row>
    <row r="457" spans="1:12" x14ac:dyDescent="0.25">
      <c r="A457" s="45" t="s">
        <v>2781</v>
      </c>
      <c r="B457" s="45" t="s">
        <v>2782</v>
      </c>
      <c r="C457" s="45" t="s">
        <v>564</v>
      </c>
      <c r="D457" s="45" t="s">
        <v>2783</v>
      </c>
      <c r="E457" s="230">
        <v>494714</v>
      </c>
      <c r="F457" s="230">
        <v>494714</v>
      </c>
      <c r="G457" s="230">
        <v>0</v>
      </c>
      <c r="H457" s="230">
        <v>494714</v>
      </c>
      <c r="I457" s="196">
        <v>19144</v>
      </c>
      <c r="K457" s="184">
        <v>0</v>
      </c>
      <c r="L457" s="45" t="b">
        <v>0</v>
      </c>
    </row>
    <row r="458" spans="1:12" x14ac:dyDescent="0.25">
      <c r="A458" s="45" t="s">
        <v>2784</v>
      </c>
      <c r="B458" s="45" t="s">
        <v>2785</v>
      </c>
      <c r="C458" s="45" t="s">
        <v>565</v>
      </c>
      <c r="D458" s="45" t="s">
        <v>2786</v>
      </c>
      <c r="E458" s="230">
        <v>4765243</v>
      </c>
      <c r="F458" s="230">
        <v>4765243</v>
      </c>
      <c r="G458" s="230">
        <v>0</v>
      </c>
      <c r="H458" s="230">
        <v>4765243</v>
      </c>
      <c r="I458" s="196">
        <v>100063</v>
      </c>
      <c r="K458" s="184">
        <v>0</v>
      </c>
      <c r="L458" s="45" t="b">
        <v>0</v>
      </c>
    </row>
    <row r="459" spans="1:12" x14ac:dyDescent="0.25">
      <c r="A459" s="45" t="s">
        <v>2787</v>
      </c>
      <c r="B459" s="45" t="s">
        <v>2788</v>
      </c>
      <c r="C459" s="45" t="s">
        <v>566</v>
      </c>
      <c r="D459" s="45" t="s">
        <v>2789</v>
      </c>
      <c r="E459" s="230">
        <v>201261</v>
      </c>
      <c r="F459" s="230">
        <v>201261</v>
      </c>
      <c r="G459" s="230">
        <v>0</v>
      </c>
      <c r="H459" s="230">
        <v>201261</v>
      </c>
      <c r="I459" s="196">
        <v>57001</v>
      </c>
      <c r="K459" s="184">
        <v>0</v>
      </c>
      <c r="L459" s="45" t="b">
        <v>0</v>
      </c>
    </row>
    <row r="460" spans="1:12" x14ac:dyDescent="0.25">
      <c r="A460" s="45" t="s">
        <v>2790</v>
      </c>
      <c r="B460" s="45" t="s">
        <v>2791</v>
      </c>
      <c r="C460" s="45" t="s">
        <v>567</v>
      </c>
      <c r="D460" s="45" t="s">
        <v>2792</v>
      </c>
      <c r="E460" s="230">
        <v>278648</v>
      </c>
      <c r="F460" s="230">
        <v>261109.29</v>
      </c>
      <c r="G460" s="230">
        <v>17538.71</v>
      </c>
      <c r="H460" s="230">
        <v>278648</v>
      </c>
      <c r="I460" s="196">
        <v>34121</v>
      </c>
      <c r="K460" s="184">
        <v>11953.18</v>
      </c>
      <c r="L460" s="45" t="b">
        <v>0</v>
      </c>
    </row>
    <row r="461" spans="1:12" x14ac:dyDescent="0.25">
      <c r="A461" s="45" t="s">
        <v>2793</v>
      </c>
      <c r="B461" s="45" t="s">
        <v>2794</v>
      </c>
      <c r="C461" s="45" t="s">
        <v>568</v>
      </c>
      <c r="D461" s="45" t="s">
        <v>2795</v>
      </c>
      <c r="E461" s="230">
        <v>301561</v>
      </c>
      <c r="F461" s="230">
        <v>301561</v>
      </c>
      <c r="G461" s="230">
        <v>0</v>
      </c>
      <c r="H461" s="230">
        <v>301561</v>
      </c>
      <c r="I461" s="196">
        <v>97130</v>
      </c>
      <c r="K461" s="184">
        <v>0</v>
      </c>
      <c r="L461" s="45" t="b">
        <v>0</v>
      </c>
    </row>
    <row r="462" spans="1:12" x14ac:dyDescent="0.25">
      <c r="A462" s="45" t="s">
        <v>2796</v>
      </c>
      <c r="B462" s="45" t="s">
        <v>2797</v>
      </c>
      <c r="C462" s="45" t="s">
        <v>569</v>
      </c>
      <c r="D462" s="45" t="s">
        <v>2798</v>
      </c>
      <c r="E462" s="230">
        <v>410419</v>
      </c>
      <c r="F462" s="230">
        <v>343874.92</v>
      </c>
      <c r="G462" s="230">
        <v>33471.54</v>
      </c>
      <c r="H462" s="230">
        <v>377346.45999999996</v>
      </c>
      <c r="I462" s="196">
        <v>80119</v>
      </c>
      <c r="K462" s="184">
        <v>0</v>
      </c>
      <c r="L462" s="45" t="b">
        <v>0</v>
      </c>
    </row>
    <row r="463" spans="1:12" x14ac:dyDescent="0.25">
      <c r="A463" s="45" t="s">
        <v>2799</v>
      </c>
      <c r="B463" s="45" t="s">
        <v>2800</v>
      </c>
      <c r="C463" s="45" t="s">
        <v>570</v>
      </c>
      <c r="D463" s="45" t="s">
        <v>2801</v>
      </c>
      <c r="E463" s="230">
        <v>273539</v>
      </c>
      <c r="F463" s="230">
        <v>273505</v>
      </c>
      <c r="G463" s="230">
        <v>34</v>
      </c>
      <c r="H463" s="230">
        <v>273539</v>
      </c>
      <c r="I463" s="196">
        <v>24087</v>
      </c>
      <c r="K463" s="184">
        <v>0</v>
      </c>
      <c r="L463" s="45" t="b">
        <v>0</v>
      </c>
    </row>
    <row r="464" spans="1:12" x14ac:dyDescent="0.25">
      <c r="A464" s="45" t="s">
        <v>2802</v>
      </c>
      <c r="B464" s="45" t="s">
        <v>2803</v>
      </c>
      <c r="C464" s="45" t="s">
        <v>571</v>
      </c>
      <c r="D464" s="45" t="s">
        <v>2804</v>
      </c>
      <c r="E464" s="230">
        <v>380255</v>
      </c>
      <c r="F464" s="230">
        <v>380209</v>
      </c>
      <c r="G464" s="230">
        <v>0</v>
      </c>
      <c r="H464" s="230">
        <v>380209</v>
      </c>
      <c r="I464" s="196">
        <v>14130</v>
      </c>
      <c r="K464" s="184">
        <v>0</v>
      </c>
      <c r="L464" s="45" t="b">
        <v>0</v>
      </c>
    </row>
    <row r="465" spans="1:12" x14ac:dyDescent="0.25">
      <c r="A465" s="45" t="s">
        <v>2805</v>
      </c>
      <c r="B465" s="45" t="s">
        <v>2806</v>
      </c>
      <c r="C465" s="45" t="s">
        <v>572</v>
      </c>
      <c r="D465" s="45" t="s">
        <v>2807</v>
      </c>
      <c r="E465" s="230">
        <v>878675</v>
      </c>
      <c r="F465" s="230">
        <v>700754.77</v>
      </c>
      <c r="G465" s="230">
        <v>177920.23</v>
      </c>
      <c r="H465" s="230">
        <v>878675</v>
      </c>
      <c r="I465" s="196">
        <v>41002</v>
      </c>
      <c r="K465" s="184">
        <v>0</v>
      </c>
      <c r="L465" s="45" t="b">
        <v>0</v>
      </c>
    </row>
    <row r="466" spans="1:12" x14ac:dyDescent="0.25">
      <c r="A466" s="45" t="s">
        <v>2808</v>
      </c>
      <c r="B466" s="45" t="s">
        <v>2809</v>
      </c>
      <c r="C466" s="45" t="s">
        <v>573</v>
      </c>
      <c r="D466" s="45" t="s">
        <v>2810</v>
      </c>
      <c r="E466" s="230">
        <v>202758</v>
      </c>
      <c r="F466" s="230">
        <v>202758</v>
      </c>
      <c r="G466" s="230">
        <v>0</v>
      </c>
      <c r="H466" s="230">
        <v>202758</v>
      </c>
      <c r="I466" s="196">
        <v>44084</v>
      </c>
      <c r="K466" s="184">
        <v>0</v>
      </c>
      <c r="L466" s="45" t="b">
        <v>0</v>
      </c>
    </row>
    <row r="467" spans="1:12" x14ac:dyDescent="0.25">
      <c r="A467" s="45" t="s">
        <v>2811</v>
      </c>
      <c r="B467" s="45" t="s">
        <v>2812</v>
      </c>
      <c r="C467" s="45" t="s">
        <v>574</v>
      </c>
      <c r="D467" s="45" t="s">
        <v>2813</v>
      </c>
      <c r="E467" s="230">
        <v>587426</v>
      </c>
      <c r="F467" s="230">
        <v>564896.5</v>
      </c>
      <c r="G467" s="230">
        <v>22529.5</v>
      </c>
      <c r="H467" s="230">
        <v>587426</v>
      </c>
      <c r="I467" s="196">
        <v>47060</v>
      </c>
      <c r="K467" s="184">
        <v>0</v>
      </c>
      <c r="L467" s="45" t="b">
        <v>0</v>
      </c>
    </row>
    <row r="468" spans="1:12" x14ac:dyDescent="0.25">
      <c r="A468" s="45" t="s">
        <v>2814</v>
      </c>
      <c r="B468" s="45" t="s">
        <v>2815</v>
      </c>
      <c r="C468" s="45" t="s">
        <v>575</v>
      </c>
      <c r="D468" s="45" t="s">
        <v>2816</v>
      </c>
      <c r="E468" s="230">
        <v>67902</v>
      </c>
      <c r="F468" s="230">
        <v>67902</v>
      </c>
      <c r="G468" s="230">
        <v>0</v>
      </c>
      <c r="H468" s="230">
        <v>67902</v>
      </c>
      <c r="I468" s="196">
        <v>74202</v>
      </c>
      <c r="K468" s="184">
        <v>0</v>
      </c>
      <c r="L468" s="45" t="b">
        <v>0</v>
      </c>
    </row>
    <row r="469" spans="1:12" x14ac:dyDescent="0.25">
      <c r="A469" s="45" t="s">
        <v>2817</v>
      </c>
      <c r="B469" s="45" t="s">
        <v>2818</v>
      </c>
      <c r="C469" s="45" t="s">
        <v>576</v>
      </c>
      <c r="D469" s="45" t="s">
        <v>2819</v>
      </c>
      <c r="E469" s="230">
        <v>1274327</v>
      </c>
      <c r="F469" s="230">
        <v>1274327</v>
      </c>
      <c r="G469" s="230">
        <v>0</v>
      </c>
      <c r="H469" s="230">
        <v>1274327</v>
      </c>
      <c r="I469" s="196">
        <v>78005</v>
      </c>
      <c r="K469" s="184">
        <v>0</v>
      </c>
      <c r="L469" s="45" t="b">
        <v>0</v>
      </c>
    </row>
    <row r="470" spans="1:12" x14ac:dyDescent="0.25">
      <c r="A470" s="45" t="s">
        <v>2820</v>
      </c>
      <c r="B470" s="45" t="s">
        <v>2821</v>
      </c>
      <c r="C470" s="45" t="s">
        <v>577</v>
      </c>
      <c r="D470" s="45" t="s">
        <v>2822</v>
      </c>
      <c r="E470" s="230">
        <v>498753</v>
      </c>
      <c r="F470" s="230">
        <v>498753</v>
      </c>
      <c r="G470" s="230">
        <v>0</v>
      </c>
      <c r="H470" s="230">
        <v>498753</v>
      </c>
      <c r="I470" s="196">
        <v>10087</v>
      </c>
      <c r="K470" s="184">
        <v>0</v>
      </c>
      <c r="L470" s="45" t="b">
        <v>0</v>
      </c>
    </row>
    <row r="471" spans="1:12" x14ac:dyDescent="0.25">
      <c r="A471" s="45" t="s">
        <v>2823</v>
      </c>
      <c r="B471" s="45" t="s">
        <v>2824</v>
      </c>
      <c r="C471" s="45" t="s">
        <v>578</v>
      </c>
      <c r="D471" s="45" t="s">
        <v>2825</v>
      </c>
      <c r="E471" s="230">
        <v>669826</v>
      </c>
      <c r="F471" s="230">
        <v>551099.72</v>
      </c>
      <c r="G471" s="230">
        <v>115948.57</v>
      </c>
      <c r="H471" s="230">
        <v>667048.29</v>
      </c>
      <c r="I471" s="196">
        <v>90076</v>
      </c>
      <c r="K471" s="184">
        <v>0</v>
      </c>
      <c r="L471" s="45" t="b">
        <v>0</v>
      </c>
    </row>
    <row r="472" spans="1:12" x14ac:dyDescent="0.25">
      <c r="A472" s="45" t="s">
        <v>2826</v>
      </c>
      <c r="B472" s="45" t="s">
        <v>2827</v>
      </c>
      <c r="C472" s="45" t="s">
        <v>579</v>
      </c>
      <c r="D472" s="45" t="s">
        <v>2828</v>
      </c>
      <c r="E472" s="230">
        <v>769077</v>
      </c>
      <c r="F472" s="230">
        <v>769077</v>
      </c>
      <c r="G472" s="230">
        <v>0</v>
      </c>
      <c r="H472" s="230">
        <v>769077</v>
      </c>
      <c r="I472" s="196">
        <v>35099</v>
      </c>
      <c r="K472" s="184">
        <v>0</v>
      </c>
      <c r="L472" s="45" t="b">
        <v>0</v>
      </c>
    </row>
    <row r="473" spans="1:12" x14ac:dyDescent="0.25">
      <c r="A473" s="45" t="s">
        <v>2829</v>
      </c>
      <c r="B473" s="45" t="s">
        <v>2830</v>
      </c>
      <c r="C473" s="45" t="s">
        <v>580</v>
      </c>
      <c r="D473" s="45" t="s">
        <v>2831</v>
      </c>
      <c r="E473" s="230">
        <v>115158</v>
      </c>
      <c r="F473" s="230">
        <v>115158</v>
      </c>
      <c r="G473" s="230">
        <v>0</v>
      </c>
      <c r="H473" s="230">
        <v>115158</v>
      </c>
      <c r="I473" s="196">
        <v>59113</v>
      </c>
      <c r="K473" s="184">
        <v>0</v>
      </c>
      <c r="L473" s="45" t="b">
        <v>0</v>
      </c>
    </row>
    <row r="474" spans="1:12" x14ac:dyDescent="0.25">
      <c r="A474" s="45" t="s">
        <v>2832</v>
      </c>
      <c r="B474" s="45" t="s">
        <v>2833</v>
      </c>
      <c r="C474" s="45" t="s">
        <v>581</v>
      </c>
      <c r="D474" s="45" t="s">
        <v>2834</v>
      </c>
      <c r="E474" s="230">
        <v>842985</v>
      </c>
      <c r="F474" s="230">
        <v>842985</v>
      </c>
      <c r="G474" s="230">
        <v>0</v>
      </c>
      <c r="H474" s="230">
        <v>842985</v>
      </c>
      <c r="I474" s="196">
        <v>5121</v>
      </c>
      <c r="K474" s="184">
        <v>0</v>
      </c>
      <c r="L474" s="45" t="b">
        <v>0</v>
      </c>
    </row>
    <row r="475" spans="1:12" x14ac:dyDescent="0.25">
      <c r="A475" s="45" t="s">
        <v>2835</v>
      </c>
      <c r="B475" s="45" t="s">
        <v>2836</v>
      </c>
      <c r="C475" s="45" t="s">
        <v>582</v>
      </c>
      <c r="D475" s="45" t="s">
        <v>2837</v>
      </c>
      <c r="E475" s="230">
        <v>475446</v>
      </c>
      <c r="F475" s="230">
        <v>428784</v>
      </c>
      <c r="G475" s="230">
        <v>46662</v>
      </c>
      <c r="H475" s="230">
        <v>475446</v>
      </c>
      <c r="I475" s="196">
        <v>22090</v>
      </c>
      <c r="K475" s="184">
        <v>0</v>
      </c>
      <c r="L475" s="45" t="b">
        <v>0</v>
      </c>
    </row>
    <row r="476" spans="1:12" x14ac:dyDescent="0.25">
      <c r="A476" s="45" t="s">
        <v>2838</v>
      </c>
      <c r="B476" s="45" t="s">
        <v>2839</v>
      </c>
      <c r="C476" s="45" t="s">
        <v>584</v>
      </c>
      <c r="D476" s="45" t="s">
        <v>2840</v>
      </c>
      <c r="E476" s="230">
        <v>234987</v>
      </c>
      <c r="F476" s="230">
        <v>234987</v>
      </c>
      <c r="G476" s="230">
        <v>0</v>
      </c>
      <c r="H476" s="230">
        <v>234987</v>
      </c>
      <c r="I476" s="196">
        <v>40101</v>
      </c>
      <c r="K476" s="184">
        <v>0</v>
      </c>
      <c r="L476" s="45" t="b">
        <v>0</v>
      </c>
    </row>
    <row r="477" spans="1:12" x14ac:dyDescent="0.25">
      <c r="A477" s="45" t="s">
        <v>2841</v>
      </c>
      <c r="B477" s="45" t="s">
        <v>2842</v>
      </c>
      <c r="C477" s="45" t="s">
        <v>585</v>
      </c>
      <c r="D477" s="45" t="s">
        <v>2843</v>
      </c>
      <c r="E477" s="230">
        <v>414338</v>
      </c>
      <c r="F477" s="230">
        <v>414338</v>
      </c>
      <c r="G477" s="230">
        <v>0</v>
      </c>
      <c r="H477" s="230">
        <v>414338</v>
      </c>
      <c r="I477" s="196">
        <v>22094</v>
      </c>
      <c r="K477" s="184">
        <v>0</v>
      </c>
      <c r="L477" s="45" t="b">
        <v>0</v>
      </c>
    </row>
    <row r="478" spans="1:12" x14ac:dyDescent="0.25">
      <c r="A478" s="45" t="s">
        <v>2844</v>
      </c>
      <c r="B478" s="45" t="s">
        <v>2845</v>
      </c>
      <c r="C478" s="45" t="s">
        <v>586</v>
      </c>
      <c r="D478" s="45" t="s">
        <v>2846</v>
      </c>
      <c r="E478" s="230">
        <v>41131</v>
      </c>
      <c r="F478" s="230">
        <v>41126</v>
      </c>
      <c r="G478" s="230">
        <v>0</v>
      </c>
      <c r="H478" s="230">
        <v>41126</v>
      </c>
      <c r="I478" s="196">
        <v>36134</v>
      </c>
      <c r="K478" s="184">
        <v>0</v>
      </c>
      <c r="L478" s="45" t="b">
        <v>0</v>
      </c>
    </row>
    <row r="479" spans="1:12" x14ac:dyDescent="0.25">
      <c r="A479" s="45" t="s">
        <v>2847</v>
      </c>
      <c r="B479" s="45" t="s">
        <v>2848</v>
      </c>
      <c r="C479" s="45" t="s">
        <v>587</v>
      </c>
      <c r="D479" s="45" t="s">
        <v>2849</v>
      </c>
      <c r="E479" s="230">
        <v>27370860</v>
      </c>
      <c r="F479" s="230">
        <v>27370860</v>
      </c>
      <c r="G479" s="230">
        <v>0</v>
      </c>
      <c r="H479" s="230">
        <v>27370860</v>
      </c>
      <c r="I479" s="196">
        <v>39141</v>
      </c>
      <c r="K479" s="184">
        <v>0</v>
      </c>
      <c r="L479" s="45" t="b">
        <v>0</v>
      </c>
    </row>
    <row r="480" spans="1:12" x14ac:dyDescent="0.25">
      <c r="A480" s="45" t="s">
        <v>2850</v>
      </c>
      <c r="B480" s="45" t="s">
        <v>2851</v>
      </c>
      <c r="C480" s="45" t="s">
        <v>588</v>
      </c>
      <c r="D480" s="45" t="s">
        <v>2852</v>
      </c>
      <c r="E480" s="230">
        <v>994929</v>
      </c>
      <c r="F480" s="230">
        <v>808062.66</v>
      </c>
      <c r="G480" s="230">
        <v>186866.34</v>
      </c>
      <c r="H480" s="230">
        <v>994929</v>
      </c>
      <c r="I480" s="196">
        <v>115912</v>
      </c>
      <c r="K480" s="184">
        <v>215.36</v>
      </c>
      <c r="L480" s="45" t="b">
        <v>0</v>
      </c>
    </row>
    <row r="481" spans="1:12" x14ac:dyDescent="0.25">
      <c r="A481" s="45" t="s">
        <v>2853</v>
      </c>
      <c r="B481" s="45" t="s">
        <v>2854</v>
      </c>
      <c r="C481" s="45" t="s">
        <v>589</v>
      </c>
      <c r="D481" s="45" t="s">
        <v>2855</v>
      </c>
      <c r="E481" s="230">
        <v>3077154</v>
      </c>
      <c r="F481" s="230">
        <v>3077154</v>
      </c>
      <c r="G481" s="230">
        <v>0</v>
      </c>
      <c r="H481" s="230">
        <v>3077154</v>
      </c>
      <c r="I481" s="196">
        <v>92090</v>
      </c>
      <c r="K481" s="184">
        <v>0</v>
      </c>
      <c r="L481" s="45" t="b">
        <v>0</v>
      </c>
    </row>
    <row r="482" spans="1:12" x14ac:dyDescent="0.25">
      <c r="A482" s="45" t="s">
        <v>2856</v>
      </c>
      <c r="B482" s="45" t="s">
        <v>2857</v>
      </c>
      <c r="C482" s="45" t="s">
        <v>590</v>
      </c>
      <c r="D482" s="45" t="s">
        <v>2858</v>
      </c>
      <c r="E482" s="230">
        <v>1241381</v>
      </c>
      <c r="F482" s="230">
        <v>1241229</v>
      </c>
      <c r="G482" s="230">
        <v>0</v>
      </c>
      <c r="H482" s="230">
        <v>1241229</v>
      </c>
      <c r="I482" s="196">
        <v>36136</v>
      </c>
      <c r="K482" s="184">
        <v>0</v>
      </c>
      <c r="L482" s="45" t="b">
        <v>0</v>
      </c>
    </row>
    <row r="483" spans="1:12" x14ac:dyDescent="0.25">
      <c r="A483" s="45" t="s">
        <v>2859</v>
      </c>
      <c r="B483" s="45" t="s">
        <v>2860</v>
      </c>
      <c r="C483" s="45" t="s">
        <v>591</v>
      </c>
      <c r="D483" s="45" t="s">
        <v>2861</v>
      </c>
      <c r="E483" s="230">
        <v>76283</v>
      </c>
      <c r="F483" s="230">
        <v>76274</v>
      </c>
      <c r="G483" s="230">
        <v>0</v>
      </c>
      <c r="H483" s="230">
        <v>76274</v>
      </c>
      <c r="I483" s="196">
        <v>66104</v>
      </c>
      <c r="K483" s="184">
        <v>0</v>
      </c>
      <c r="L483" s="45" t="b">
        <v>0</v>
      </c>
    </row>
    <row r="484" spans="1:12" x14ac:dyDescent="0.25">
      <c r="A484" s="45" t="s">
        <v>2862</v>
      </c>
      <c r="B484" s="45" t="s">
        <v>2863</v>
      </c>
      <c r="C484" s="45" t="s">
        <v>592</v>
      </c>
      <c r="D484" s="45" t="s">
        <v>2864</v>
      </c>
      <c r="E484" s="230">
        <v>2571762</v>
      </c>
      <c r="F484" s="230">
        <v>2571762</v>
      </c>
      <c r="G484" s="230">
        <v>0</v>
      </c>
      <c r="H484" s="230">
        <v>2571762</v>
      </c>
      <c r="I484" s="196">
        <v>81094</v>
      </c>
      <c r="K484" s="184">
        <v>0</v>
      </c>
      <c r="L484" s="45" t="b">
        <v>0</v>
      </c>
    </row>
    <row r="485" spans="1:12" x14ac:dyDescent="0.25">
      <c r="A485" s="45" t="s">
        <v>2865</v>
      </c>
      <c r="B485" s="45" t="s">
        <v>2866</v>
      </c>
      <c r="C485" s="45" t="s">
        <v>593</v>
      </c>
      <c r="D485" s="45" t="s">
        <v>2867</v>
      </c>
      <c r="E485" s="230">
        <v>11375039</v>
      </c>
      <c r="F485" s="230">
        <v>11211751.1</v>
      </c>
      <c r="G485" s="230">
        <v>163286.78</v>
      </c>
      <c r="H485" s="230">
        <v>11375037.879999999</v>
      </c>
      <c r="I485" s="196">
        <v>11082</v>
      </c>
      <c r="K485" s="184">
        <v>0</v>
      </c>
      <c r="L485" s="45" t="b">
        <v>0</v>
      </c>
    </row>
    <row r="486" spans="1:12" x14ac:dyDescent="0.25">
      <c r="A486" s="45" t="s">
        <v>2868</v>
      </c>
      <c r="B486" s="45" t="s">
        <v>2869</v>
      </c>
      <c r="C486" s="45" t="s">
        <v>594</v>
      </c>
      <c r="D486" s="45" t="s">
        <v>2870</v>
      </c>
      <c r="E486" s="230">
        <v>46592842</v>
      </c>
      <c r="F486" s="230">
        <v>14628607.76</v>
      </c>
      <c r="G486" s="230">
        <v>31964234.239999998</v>
      </c>
      <c r="H486" s="230">
        <v>46592842</v>
      </c>
      <c r="I486" s="196">
        <v>115115</v>
      </c>
      <c r="K486" s="184">
        <v>12288.55</v>
      </c>
      <c r="L486" s="45" t="b">
        <v>0</v>
      </c>
    </row>
    <row r="487" spans="1:12" x14ac:dyDescent="0.25">
      <c r="A487" s="45" t="s">
        <v>2871</v>
      </c>
      <c r="B487" s="45" t="s">
        <v>2872</v>
      </c>
      <c r="C487" s="45" t="s">
        <v>595</v>
      </c>
      <c r="D487" s="45" t="s">
        <v>2873</v>
      </c>
      <c r="E487" s="230">
        <v>319853</v>
      </c>
      <c r="F487" s="230">
        <v>283566.21999999997</v>
      </c>
      <c r="G487" s="230">
        <v>36286.78</v>
      </c>
      <c r="H487" s="230">
        <v>319853</v>
      </c>
      <c r="I487" s="196">
        <v>38045</v>
      </c>
      <c r="K487" s="184">
        <v>0</v>
      </c>
      <c r="L487" s="45" t="b">
        <v>0</v>
      </c>
    </row>
    <row r="488" spans="1:12" x14ac:dyDescent="0.25">
      <c r="A488" s="45" t="s">
        <v>2874</v>
      </c>
      <c r="B488" s="45" t="s">
        <v>2875</v>
      </c>
      <c r="C488" s="45" t="s">
        <v>596</v>
      </c>
      <c r="D488" s="45" t="s">
        <v>2876</v>
      </c>
      <c r="E488" s="230">
        <v>1156354</v>
      </c>
      <c r="F488" s="230">
        <v>1156354</v>
      </c>
      <c r="G488" s="230">
        <v>0</v>
      </c>
      <c r="H488" s="230">
        <v>1156354</v>
      </c>
      <c r="I488" s="196">
        <v>95059</v>
      </c>
      <c r="K488" s="184">
        <v>0</v>
      </c>
      <c r="L488" s="45" t="b">
        <v>0</v>
      </c>
    </row>
    <row r="489" spans="1:12" x14ac:dyDescent="0.25">
      <c r="A489" s="45" t="s">
        <v>2877</v>
      </c>
      <c r="B489" s="45" t="s">
        <v>2878</v>
      </c>
      <c r="C489" s="45" t="s">
        <v>597</v>
      </c>
      <c r="D489" s="45" t="s">
        <v>2879</v>
      </c>
      <c r="E489" s="230">
        <v>1080784</v>
      </c>
      <c r="F489" s="230">
        <v>536157.66</v>
      </c>
      <c r="G489" s="230">
        <v>501311</v>
      </c>
      <c r="H489" s="230">
        <v>1037468.66</v>
      </c>
      <c r="I489" s="196">
        <v>28103</v>
      </c>
      <c r="K489" s="184">
        <v>0</v>
      </c>
      <c r="L489" s="45" t="b">
        <v>0</v>
      </c>
    </row>
    <row r="490" spans="1:12" x14ac:dyDescent="0.25">
      <c r="A490" s="45" t="s">
        <v>2880</v>
      </c>
      <c r="B490" s="45" t="s">
        <v>2881</v>
      </c>
      <c r="C490" s="45" t="s">
        <v>598</v>
      </c>
      <c r="D490" s="45" t="s">
        <v>2882</v>
      </c>
      <c r="E490" s="230">
        <v>65134</v>
      </c>
      <c r="F490" s="230">
        <v>65126</v>
      </c>
      <c r="G490" s="230">
        <v>0</v>
      </c>
      <c r="H490" s="230">
        <v>65126</v>
      </c>
      <c r="I490" s="196">
        <v>32058</v>
      </c>
      <c r="K490" s="184">
        <v>0</v>
      </c>
      <c r="L490" s="45" t="b">
        <v>0</v>
      </c>
    </row>
    <row r="491" spans="1:12" x14ac:dyDescent="0.25">
      <c r="A491" s="45" t="s">
        <v>2883</v>
      </c>
      <c r="B491" s="45" t="s">
        <v>2884</v>
      </c>
      <c r="C491" s="45" t="s">
        <v>599</v>
      </c>
      <c r="D491" s="45" t="s">
        <v>2885</v>
      </c>
      <c r="E491" s="230">
        <v>1611335</v>
      </c>
      <c r="F491" s="232">
        <v>1611138</v>
      </c>
      <c r="G491" s="230">
        <v>0</v>
      </c>
      <c r="H491" s="230">
        <v>1611138</v>
      </c>
      <c r="I491" s="196">
        <v>20001</v>
      </c>
      <c r="K491" s="184">
        <v>0</v>
      </c>
      <c r="L491" s="45" t="b">
        <v>0</v>
      </c>
    </row>
    <row r="492" spans="1:12" x14ac:dyDescent="0.25">
      <c r="A492" s="45" t="s">
        <v>2886</v>
      </c>
      <c r="B492" s="45" t="s">
        <v>2887</v>
      </c>
      <c r="C492" s="45" t="s">
        <v>600</v>
      </c>
      <c r="D492" s="45" t="s">
        <v>2888</v>
      </c>
      <c r="E492" s="230">
        <v>616386</v>
      </c>
      <c r="F492" s="230">
        <v>616310</v>
      </c>
      <c r="G492" s="230">
        <v>0</v>
      </c>
      <c r="H492" s="230">
        <v>616310</v>
      </c>
      <c r="I492" s="196">
        <v>15001</v>
      </c>
      <c r="K492" s="184">
        <v>0</v>
      </c>
      <c r="L492" s="45" t="b">
        <v>0</v>
      </c>
    </row>
    <row r="493" spans="1:12" x14ac:dyDescent="0.25">
      <c r="A493" s="45" t="s">
        <v>2889</v>
      </c>
      <c r="B493" s="45" t="s">
        <v>2890</v>
      </c>
      <c r="C493" s="45" t="s">
        <v>601</v>
      </c>
      <c r="D493" s="45" t="s">
        <v>2891</v>
      </c>
      <c r="E493" s="230">
        <v>932223</v>
      </c>
      <c r="F493" s="230">
        <v>932109</v>
      </c>
      <c r="G493" s="230">
        <v>114</v>
      </c>
      <c r="H493" s="230">
        <v>932223</v>
      </c>
      <c r="I493" s="196">
        <v>39137</v>
      </c>
      <c r="K493" s="184">
        <v>0</v>
      </c>
      <c r="L493" s="45" t="b">
        <v>0</v>
      </c>
    </row>
    <row r="494" spans="1:12" x14ac:dyDescent="0.25">
      <c r="A494" s="45" t="s">
        <v>2892</v>
      </c>
      <c r="B494" s="45" t="s">
        <v>2893</v>
      </c>
      <c r="C494" s="45" t="s">
        <v>602</v>
      </c>
      <c r="D494" s="45" t="s">
        <v>2894</v>
      </c>
      <c r="E494" s="230">
        <v>59303</v>
      </c>
      <c r="F494" s="230">
        <v>59295</v>
      </c>
      <c r="G494" s="230">
        <v>8</v>
      </c>
      <c r="H494" s="230">
        <v>59303</v>
      </c>
      <c r="I494" s="196">
        <v>36135</v>
      </c>
      <c r="K494" s="184">
        <v>0</v>
      </c>
      <c r="L494" s="45" t="b">
        <v>0</v>
      </c>
    </row>
    <row r="495" spans="1:12" x14ac:dyDescent="0.25">
      <c r="A495" s="45" t="s">
        <v>2895</v>
      </c>
      <c r="B495" s="45" t="s">
        <v>2896</v>
      </c>
      <c r="C495" s="45" t="s">
        <v>603</v>
      </c>
      <c r="D495" s="45" t="s">
        <v>2897</v>
      </c>
      <c r="E495" s="230">
        <v>135693</v>
      </c>
      <c r="F495" s="230">
        <v>135693</v>
      </c>
      <c r="G495" s="230">
        <v>0</v>
      </c>
      <c r="H495" s="230">
        <v>135693</v>
      </c>
      <c r="I495" s="196">
        <v>19140</v>
      </c>
      <c r="K495" s="184">
        <v>0</v>
      </c>
      <c r="L495" s="45" t="b">
        <v>0</v>
      </c>
    </row>
    <row r="496" spans="1:12" x14ac:dyDescent="0.25">
      <c r="A496" s="45" t="s">
        <v>2898</v>
      </c>
      <c r="B496" s="45" t="s">
        <v>2899</v>
      </c>
      <c r="C496" s="45" t="s">
        <v>604</v>
      </c>
      <c r="D496" s="45" t="s">
        <v>2900</v>
      </c>
      <c r="E496" s="230">
        <v>797848</v>
      </c>
      <c r="F496" s="230">
        <v>797751</v>
      </c>
      <c r="G496" s="230">
        <v>97</v>
      </c>
      <c r="H496" s="230">
        <v>797848</v>
      </c>
      <c r="I496" s="196">
        <v>10090</v>
      </c>
      <c r="K496" s="184">
        <v>0</v>
      </c>
      <c r="L496" s="45" t="b">
        <v>0</v>
      </c>
    </row>
    <row r="497" spans="1:12" x14ac:dyDescent="0.25">
      <c r="A497" s="45" t="s">
        <v>2901</v>
      </c>
      <c r="B497" s="45" t="s">
        <v>2902</v>
      </c>
      <c r="C497" s="45" t="s">
        <v>605</v>
      </c>
      <c r="D497" s="45" t="s">
        <v>2903</v>
      </c>
      <c r="E497" s="230">
        <v>299577</v>
      </c>
      <c r="F497" s="230">
        <v>299540.02</v>
      </c>
      <c r="G497" s="230">
        <v>36.979999999999997</v>
      </c>
      <c r="H497" s="230">
        <v>299577</v>
      </c>
      <c r="I497" s="196">
        <v>107151</v>
      </c>
      <c r="K497" s="184">
        <v>0</v>
      </c>
      <c r="L497" s="45" t="b">
        <v>0</v>
      </c>
    </row>
    <row r="498" spans="1:12" x14ac:dyDescent="0.25">
      <c r="A498" s="45" t="s">
        <v>2904</v>
      </c>
      <c r="B498" s="45" t="s">
        <v>2905</v>
      </c>
      <c r="C498" s="45" t="s">
        <v>606</v>
      </c>
      <c r="D498" s="45" t="s">
        <v>2906</v>
      </c>
      <c r="E498" s="230">
        <v>1553856</v>
      </c>
      <c r="F498" s="230">
        <v>1553856</v>
      </c>
      <c r="G498" s="230">
        <v>0</v>
      </c>
      <c r="H498" s="230">
        <v>1553856</v>
      </c>
      <c r="I498" s="196">
        <v>36137</v>
      </c>
      <c r="K498" s="184">
        <v>0</v>
      </c>
      <c r="L498" s="45" t="b">
        <v>0</v>
      </c>
    </row>
    <row r="499" spans="1:12" x14ac:dyDescent="0.25">
      <c r="A499" s="45" t="s">
        <v>2907</v>
      </c>
      <c r="B499" s="45" t="s">
        <v>2908</v>
      </c>
      <c r="C499" s="45" t="s">
        <v>607</v>
      </c>
      <c r="D499" s="45" t="s">
        <v>2909</v>
      </c>
      <c r="E499" s="230">
        <v>825110</v>
      </c>
      <c r="F499" s="230">
        <v>825110</v>
      </c>
      <c r="G499" s="230">
        <v>0</v>
      </c>
      <c r="H499" s="230">
        <v>825110</v>
      </c>
      <c r="I499" s="196">
        <v>107153</v>
      </c>
      <c r="K499" s="184">
        <v>0</v>
      </c>
      <c r="L499" s="45" t="b">
        <v>0</v>
      </c>
    </row>
    <row r="500" spans="1:12" x14ac:dyDescent="0.25">
      <c r="A500" s="45" t="s">
        <v>2910</v>
      </c>
      <c r="B500" s="45" t="s">
        <v>2911</v>
      </c>
      <c r="C500" s="45" t="s">
        <v>608</v>
      </c>
      <c r="D500" s="45" t="s">
        <v>2912</v>
      </c>
      <c r="E500" s="230">
        <v>248268</v>
      </c>
      <c r="F500" s="230">
        <v>248268</v>
      </c>
      <c r="G500" s="230">
        <v>0</v>
      </c>
      <c r="H500" s="230">
        <v>248268</v>
      </c>
      <c r="I500" s="196">
        <v>50009</v>
      </c>
      <c r="K500" s="184">
        <v>0</v>
      </c>
      <c r="L500" s="45" t="b">
        <v>0</v>
      </c>
    </row>
    <row r="501" spans="1:12" x14ac:dyDescent="0.25">
      <c r="A501" s="45" t="s">
        <v>2913</v>
      </c>
      <c r="B501" s="45" t="s">
        <v>2914</v>
      </c>
      <c r="C501" s="45" t="s">
        <v>609</v>
      </c>
      <c r="D501" s="45" t="s">
        <v>2915</v>
      </c>
      <c r="E501" s="230">
        <v>60053</v>
      </c>
      <c r="F501" s="230">
        <v>60053</v>
      </c>
      <c r="G501" s="230">
        <v>0</v>
      </c>
      <c r="H501" s="230">
        <v>60053</v>
      </c>
      <c r="I501" s="196">
        <v>85043</v>
      </c>
      <c r="K501" s="184">
        <v>0</v>
      </c>
      <c r="L501" s="45" t="b">
        <v>0</v>
      </c>
    </row>
    <row r="502" spans="1:12" x14ac:dyDescent="0.25">
      <c r="A502" s="45" t="s">
        <v>2916</v>
      </c>
      <c r="B502" s="45" t="s">
        <v>2917</v>
      </c>
      <c r="C502" s="45" t="s">
        <v>610</v>
      </c>
      <c r="D502" s="45" t="s">
        <v>2918</v>
      </c>
      <c r="E502" s="230">
        <v>325685</v>
      </c>
      <c r="F502" s="230">
        <v>325645</v>
      </c>
      <c r="G502" s="230">
        <v>40</v>
      </c>
      <c r="H502" s="230">
        <v>325685</v>
      </c>
      <c r="I502" s="196">
        <v>97131</v>
      </c>
      <c r="K502" s="184">
        <v>0</v>
      </c>
      <c r="L502" s="45" t="b">
        <v>0</v>
      </c>
    </row>
    <row r="503" spans="1:12" x14ac:dyDescent="0.25">
      <c r="A503" s="45" t="s">
        <v>2919</v>
      </c>
      <c r="B503" s="45" t="s">
        <v>2920</v>
      </c>
      <c r="C503" s="45" t="s">
        <v>611</v>
      </c>
      <c r="D503" s="45" t="s">
        <v>2921</v>
      </c>
      <c r="E503" s="230">
        <v>348154</v>
      </c>
      <c r="F503" s="230">
        <v>348154</v>
      </c>
      <c r="G503" s="230">
        <v>0</v>
      </c>
      <c r="H503" s="230">
        <v>348154</v>
      </c>
      <c r="I503" s="196">
        <v>106002</v>
      </c>
      <c r="K503" s="184">
        <v>0</v>
      </c>
      <c r="L503" s="45" t="b">
        <v>0</v>
      </c>
    </row>
    <row r="504" spans="1:12" x14ac:dyDescent="0.25">
      <c r="A504" s="45" t="s">
        <v>2922</v>
      </c>
      <c r="B504" s="45" t="s">
        <v>2923</v>
      </c>
      <c r="C504" s="45" t="s">
        <v>612</v>
      </c>
      <c r="D504" s="45" t="s">
        <v>2924</v>
      </c>
      <c r="E504" s="230">
        <v>217183</v>
      </c>
      <c r="F504" s="230">
        <v>217183</v>
      </c>
      <c r="G504" s="230">
        <v>0</v>
      </c>
      <c r="H504" s="230">
        <v>217183</v>
      </c>
      <c r="I504" s="196">
        <v>3031</v>
      </c>
      <c r="K504" s="184">
        <v>0</v>
      </c>
      <c r="L504" s="45" t="b">
        <v>0</v>
      </c>
    </row>
    <row r="505" spans="1:12" x14ac:dyDescent="0.25">
      <c r="A505" s="45" t="s">
        <v>2925</v>
      </c>
      <c r="B505" s="45" t="s">
        <v>2926</v>
      </c>
      <c r="C505" s="45" t="s">
        <v>613</v>
      </c>
      <c r="D505" s="45" t="s">
        <v>2927</v>
      </c>
      <c r="E505" s="230">
        <v>869964</v>
      </c>
      <c r="F505" s="230">
        <v>869858</v>
      </c>
      <c r="G505" s="230">
        <v>106</v>
      </c>
      <c r="H505" s="230">
        <v>869964</v>
      </c>
      <c r="I505" s="196">
        <v>75085</v>
      </c>
      <c r="K505" s="184">
        <v>0</v>
      </c>
      <c r="L505" s="45" t="b">
        <v>0</v>
      </c>
    </row>
    <row r="506" spans="1:12" x14ac:dyDescent="0.25">
      <c r="A506" s="45" t="s">
        <v>1400</v>
      </c>
      <c r="B506" s="45" t="s">
        <v>2931</v>
      </c>
      <c r="C506" s="45" t="s">
        <v>615</v>
      </c>
      <c r="D506" s="45" t="s">
        <v>2932</v>
      </c>
      <c r="E506" s="230">
        <v>273129</v>
      </c>
      <c r="F506" s="230">
        <v>273095</v>
      </c>
      <c r="G506" s="230">
        <v>34</v>
      </c>
      <c r="H506" s="230">
        <v>273129</v>
      </c>
      <c r="I506" s="196">
        <v>115926</v>
      </c>
      <c r="K506" s="184">
        <v>0</v>
      </c>
      <c r="L506" s="45" t="b">
        <v>0</v>
      </c>
    </row>
    <row r="507" spans="1:12" x14ac:dyDescent="0.25">
      <c r="A507" s="45" t="s">
        <v>2933</v>
      </c>
      <c r="B507" s="45" t="s">
        <v>2934</v>
      </c>
      <c r="C507" s="45" t="s">
        <v>616</v>
      </c>
      <c r="D507" s="45" t="s">
        <v>2935</v>
      </c>
      <c r="E507" s="230">
        <v>56094</v>
      </c>
      <c r="F507" s="230">
        <v>56094</v>
      </c>
      <c r="G507" s="230">
        <v>0</v>
      </c>
      <c r="H507" s="230">
        <v>56094</v>
      </c>
      <c r="I507" s="196">
        <v>115932</v>
      </c>
      <c r="K507" s="184">
        <v>0</v>
      </c>
      <c r="L507" s="45" t="b">
        <v>0</v>
      </c>
    </row>
    <row r="508" spans="1:12" x14ac:dyDescent="0.25">
      <c r="A508" s="45" t="s">
        <v>2936</v>
      </c>
      <c r="B508" s="45" t="s">
        <v>2937</v>
      </c>
      <c r="C508" s="45" t="s">
        <v>617</v>
      </c>
      <c r="D508" s="45" t="s">
        <v>2938</v>
      </c>
      <c r="E508" s="230">
        <v>156814</v>
      </c>
      <c r="F508" s="230">
        <v>156814</v>
      </c>
      <c r="G508" s="230">
        <v>0</v>
      </c>
      <c r="H508" s="230">
        <v>156814</v>
      </c>
      <c r="I508" s="196">
        <v>77100</v>
      </c>
      <c r="K508" s="184">
        <v>0</v>
      </c>
      <c r="L508" s="45" t="b">
        <v>0</v>
      </c>
    </row>
    <row r="509" spans="1:12" x14ac:dyDescent="0.25">
      <c r="A509" s="45" t="s">
        <v>2939</v>
      </c>
      <c r="B509" s="45" t="s">
        <v>2940</v>
      </c>
      <c r="C509" s="45" t="s">
        <v>618</v>
      </c>
      <c r="D509" s="45" t="s">
        <v>2941</v>
      </c>
      <c r="E509" s="230">
        <v>85105</v>
      </c>
      <c r="F509" s="230">
        <v>54198.36</v>
      </c>
      <c r="G509" s="230">
        <v>30897.24</v>
      </c>
      <c r="H509" s="230">
        <v>85095.6</v>
      </c>
      <c r="I509" s="196">
        <v>17122</v>
      </c>
      <c r="K509" s="184">
        <v>0</v>
      </c>
      <c r="L509" s="45" t="b">
        <v>0</v>
      </c>
    </row>
    <row r="510" spans="1:12" x14ac:dyDescent="0.25">
      <c r="A510" s="45" t="s">
        <v>2942</v>
      </c>
      <c r="B510" s="45" t="s">
        <v>2943</v>
      </c>
      <c r="C510" s="45" t="s">
        <v>619</v>
      </c>
      <c r="D510" s="45" t="s">
        <v>2944</v>
      </c>
      <c r="E510" s="230">
        <v>650952</v>
      </c>
      <c r="F510" s="230">
        <v>650873</v>
      </c>
      <c r="G510" s="230">
        <v>79</v>
      </c>
      <c r="H510" s="230">
        <v>650952</v>
      </c>
      <c r="I510" s="196">
        <v>68073</v>
      </c>
      <c r="K510" s="184">
        <v>0</v>
      </c>
      <c r="L510" s="45" t="b">
        <v>0</v>
      </c>
    </row>
    <row r="511" spans="1:12" x14ac:dyDescent="0.25">
      <c r="A511" s="45" t="s">
        <v>2945</v>
      </c>
      <c r="B511" s="45" t="s">
        <v>2946</v>
      </c>
      <c r="C511" s="45" t="s">
        <v>620</v>
      </c>
      <c r="D511" s="45" t="s">
        <v>2947</v>
      </c>
      <c r="E511" s="230">
        <v>1189067</v>
      </c>
      <c r="F511" s="232">
        <v>1189067</v>
      </c>
      <c r="G511" s="232">
        <v>0</v>
      </c>
      <c r="H511" s="230">
        <v>1189067</v>
      </c>
      <c r="I511" s="196">
        <v>40107</v>
      </c>
      <c r="K511" s="184">
        <v>0</v>
      </c>
      <c r="L511" s="45" t="b">
        <v>0</v>
      </c>
    </row>
    <row r="512" spans="1:12" x14ac:dyDescent="0.25">
      <c r="A512" s="45" t="s">
        <v>2948</v>
      </c>
      <c r="B512" s="45" t="s">
        <v>2949</v>
      </c>
      <c r="C512" s="45" t="s">
        <v>621</v>
      </c>
      <c r="D512" s="45" t="s">
        <v>2950</v>
      </c>
      <c r="E512" s="230">
        <v>611348</v>
      </c>
      <c r="F512" s="230">
        <v>611273</v>
      </c>
      <c r="G512" s="230">
        <v>0</v>
      </c>
      <c r="H512" s="230">
        <v>611273</v>
      </c>
      <c r="I512" s="196">
        <v>31122</v>
      </c>
      <c r="K512" s="184">
        <v>0</v>
      </c>
      <c r="L512" s="45" t="b">
        <v>0</v>
      </c>
    </row>
    <row r="513" spans="1:12" x14ac:dyDescent="0.25">
      <c r="A513" s="45" t="s">
        <v>2951</v>
      </c>
      <c r="B513" s="45" t="s">
        <v>2952</v>
      </c>
      <c r="C513" s="45" t="s">
        <v>622</v>
      </c>
      <c r="D513" s="45" t="s">
        <v>2953</v>
      </c>
      <c r="E513" s="230">
        <v>3524208</v>
      </c>
      <c r="F513" s="230">
        <v>3523776</v>
      </c>
      <c r="G513" s="230">
        <v>0</v>
      </c>
      <c r="H513" s="230">
        <v>3523776</v>
      </c>
      <c r="I513" s="196">
        <v>57003</v>
      </c>
      <c r="K513" s="184">
        <v>0</v>
      </c>
      <c r="L513" s="45" t="b">
        <v>0</v>
      </c>
    </row>
    <row r="514" spans="1:12" x14ac:dyDescent="0.25">
      <c r="A514" s="45" t="s">
        <v>2954</v>
      </c>
      <c r="B514" s="45" t="s">
        <v>2955</v>
      </c>
      <c r="C514" s="45" t="s">
        <v>623</v>
      </c>
      <c r="D514" s="45" t="s">
        <v>2956</v>
      </c>
      <c r="E514" s="230">
        <v>1380088</v>
      </c>
      <c r="F514" s="230">
        <v>581195.85</v>
      </c>
      <c r="G514" s="230">
        <v>727543.73</v>
      </c>
      <c r="H514" s="230">
        <v>1308739.58</v>
      </c>
      <c r="I514" s="196">
        <v>12110</v>
      </c>
      <c r="K514" s="184">
        <v>0</v>
      </c>
      <c r="L514" s="45" t="b">
        <v>0</v>
      </c>
    </row>
    <row r="515" spans="1:12" x14ac:dyDescent="0.25">
      <c r="A515" s="45" t="s">
        <v>2957</v>
      </c>
      <c r="B515" s="45" t="s">
        <v>2958</v>
      </c>
      <c r="C515" s="45" t="s">
        <v>624</v>
      </c>
      <c r="D515" s="45" t="s">
        <v>2959</v>
      </c>
      <c r="E515" s="230">
        <v>1440843</v>
      </c>
      <c r="F515" s="230">
        <v>1440667</v>
      </c>
      <c r="G515" s="230">
        <v>176</v>
      </c>
      <c r="H515" s="230">
        <v>1440843</v>
      </c>
      <c r="I515" s="196">
        <v>36131</v>
      </c>
      <c r="K515" s="184">
        <v>0</v>
      </c>
      <c r="L515" s="45" t="b">
        <v>0</v>
      </c>
    </row>
    <row r="516" spans="1:12" x14ac:dyDescent="0.25">
      <c r="A516" s="45" t="s">
        <v>2960</v>
      </c>
      <c r="B516" s="45" t="s">
        <v>2961</v>
      </c>
      <c r="C516" s="45" t="s">
        <v>625</v>
      </c>
      <c r="D516" s="45" t="s">
        <v>2962</v>
      </c>
      <c r="E516" s="230">
        <v>114569</v>
      </c>
      <c r="F516" s="230">
        <v>114555</v>
      </c>
      <c r="G516" s="230">
        <v>14</v>
      </c>
      <c r="H516" s="230">
        <v>114569</v>
      </c>
      <c r="I516" s="196">
        <v>32056</v>
      </c>
      <c r="K516" s="184">
        <v>0</v>
      </c>
      <c r="L516" s="45" t="b">
        <v>0</v>
      </c>
    </row>
    <row r="517" spans="1:12" x14ac:dyDescent="0.25">
      <c r="A517" s="45" t="s">
        <v>2963</v>
      </c>
      <c r="B517" s="45" t="s">
        <v>2964</v>
      </c>
      <c r="C517" s="45" t="s">
        <v>626</v>
      </c>
      <c r="D517" s="45" t="s">
        <v>2965</v>
      </c>
      <c r="E517" s="230">
        <v>1478043</v>
      </c>
      <c r="F517" s="230">
        <v>1477861.18</v>
      </c>
      <c r="G517" s="230">
        <v>181.82</v>
      </c>
      <c r="H517" s="230">
        <v>1478043</v>
      </c>
      <c r="I517" s="196">
        <v>48901</v>
      </c>
      <c r="K517" s="184">
        <v>0</v>
      </c>
      <c r="L517" s="45" t="b">
        <v>0</v>
      </c>
    </row>
    <row r="518" spans="1:12" x14ac:dyDescent="0.25">
      <c r="A518" s="45" t="s">
        <v>2966</v>
      </c>
      <c r="B518" s="45" t="s">
        <v>2967</v>
      </c>
      <c r="C518" s="45" t="s">
        <v>627</v>
      </c>
      <c r="D518" s="45" t="s">
        <v>2968</v>
      </c>
      <c r="E518" s="230">
        <v>2183371</v>
      </c>
      <c r="F518" s="230">
        <v>2183104</v>
      </c>
      <c r="G518" s="230">
        <v>267</v>
      </c>
      <c r="H518" s="230">
        <v>2183371</v>
      </c>
      <c r="I518" s="196">
        <v>96112</v>
      </c>
      <c r="K518" s="184">
        <v>0</v>
      </c>
      <c r="L518" s="45" t="b">
        <v>0</v>
      </c>
    </row>
    <row r="519" spans="1:12" x14ac:dyDescent="0.25">
      <c r="A519" s="45" t="s">
        <v>2969</v>
      </c>
      <c r="B519" s="45" t="s">
        <v>2970</v>
      </c>
      <c r="C519" s="45" t="s">
        <v>628</v>
      </c>
      <c r="D519" s="45" t="s">
        <v>2971</v>
      </c>
      <c r="E519" s="230">
        <v>750239</v>
      </c>
      <c r="F519" s="230">
        <v>750239</v>
      </c>
      <c r="G519" s="230">
        <v>0</v>
      </c>
      <c r="H519" s="230">
        <v>750239</v>
      </c>
      <c r="I519" s="196">
        <v>96113</v>
      </c>
      <c r="K519" s="184">
        <v>0</v>
      </c>
      <c r="L519" s="45" t="b">
        <v>0</v>
      </c>
    </row>
    <row r="520" spans="1:12" x14ac:dyDescent="0.25">
      <c r="A520" s="45" t="s">
        <v>2972</v>
      </c>
      <c r="B520" s="45" t="s">
        <v>2973</v>
      </c>
      <c r="C520" s="45" t="s">
        <v>629</v>
      </c>
      <c r="D520" s="45" t="s">
        <v>2974</v>
      </c>
      <c r="E520" s="230">
        <v>410769</v>
      </c>
      <c r="F520" s="230">
        <v>410719</v>
      </c>
      <c r="G520" s="230">
        <v>0</v>
      </c>
      <c r="H520" s="230">
        <v>410719</v>
      </c>
      <c r="I520" s="196">
        <v>110031</v>
      </c>
      <c r="K520" s="184">
        <v>0</v>
      </c>
      <c r="L520" s="45" t="b">
        <v>0</v>
      </c>
    </row>
    <row r="521" spans="1:12" x14ac:dyDescent="0.25">
      <c r="A521" s="45" t="s">
        <v>2975</v>
      </c>
      <c r="B521" s="45" t="s">
        <v>2976</v>
      </c>
      <c r="C521" s="45" t="s">
        <v>630</v>
      </c>
      <c r="D521" s="45" t="s">
        <v>2977</v>
      </c>
      <c r="E521" s="230">
        <v>774925</v>
      </c>
      <c r="F521" s="230">
        <v>774830</v>
      </c>
      <c r="G521" s="230">
        <v>0</v>
      </c>
      <c r="H521" s="230">
        <v>774830</v>
      </c>
      <c r="I521" s="196">
        <v>18050</v>
      </c>
      <c r="K521" s="184">
        <v>0</v>
      </c>
      <c r="L521" s="45" t="b">
        <v>0</v>
      </c>
    </row>
    <row r="522" spans="1:12" x14ac:dyDescent="0.25">
      <c r="A522" s="45" t="s">
        <v>2978</v>
      </c>
      <c r="B522" s="45" t="s">
        <v>2979</v>
      </c>
      <c r="C522" s="45" t="s">
        <v>631</v>
      </c>
      <c r="D522" s="45" t="s">
        <v>2980</v>
      </c>
      <c r="E522" s="230">
        <v>735822</v>
      </c>
      <c r="F522" s="230">
        <v>702394.98</v>
      </c>
      <c r="G522" s="230">
        <v>0</v>
      </c>
      <c r="H522" s="230">
        <v>702394.98</v>
      </c>
      <c r="I522" s="196">
        <v>4109</v>
      </c>
      <c r="K522" s="184">
        <v>0</v>
      </c>
      <c r="L522" s="45" t="b">
        <v>0</v>
      </c>
    </row>
    <row r="523" spans="1:12" x14ac:dyDescent="0.25">
      <c r="A523" s="45" t="s">
        <v>2981</v>
      </c>
      <c r="B523" s="45" t="s">
        <v>2982</v>
      </c>
      <c r="C523" s="45" t="s">
        <v>632</v>
      </c>
      <c r="D523" s="45" t="s">
        <v>2983</v>
      </c>
      <c r="E523" s="230">
        <v>1029943</v>
      </c>
      <c r="F523" s="230">
        <v>1029817</v>
      </c>
      <c r="G523" s="230">
        <v>126</v>
      </c>
      <c r="H523" s="230">
        <v>1029943</v>
      </c>
      <c r="I523" s="196">
        <v>55111</v>
      </c>
      <c r="K523" s="184">
        <v>0</v>
      </c>
      <c r="L523" s="45" t="b">
        <v>0</v>
      </c>
    </row>
    <row r="524" spans="1:12" x14ac:dyDescent="0.25">
      <c r="A524" s="45" t="s">
        <v>2984</v>
      </c>
      <c r="B524" s="45" t="s">
        <v>2985</v>
      </c>
      <c r="C524" s="45" t="s">
        <v>633</v>
      </c>
      <c r="D524" s="45" t="s">
        <v>2986</v>
      </c>
      <c r="E524" s="230">
        <v>292218</v>
      </c>
      <c r="F524" s="230">
        <v>292182</v>
      </c>
      <c r="G524" s="230">
        <v>0</v>
      </c>
      <c r="H524" s="230">
        <v>292182</v>
      </c>
      <c r="I524" s="196">
        <v>39136</v>
      </c>
      <c r="K524" s="184">
        <v>0</v>
      </c>
      <c r="L524" s="45" t="b">
        <v>0</v>
      </c>
    </row>
    <row r="525" spans="1:12" x14ac:dyDescent="0.25">
      <c r="A525" s="45" t="s">
        <v>2987</v>
      </c>
      <c r="B525" s="45" t="s">
        <v>2988</v>
      </c>
      <c r="C525" s="45" t="s">
        <v>634</v>
      </c>
      <c r="D525" s="45" t="s">
        <v>2989</v>
      </c>
      <c r="E525" s="230">
        <v>2164736</v>
      </c>
      <c r="F525" s="230">
        <v>2164471</v>
      </c>
      <c r="G525" s="230">
        <v>0</v>
      </c>
      <c r="H525" s="230">
        <v>2164471</v>
      </c>
      <c r="I525" s="196">
        <v>109003</v>
      </c>
      <c r="K525" s="184">
        <v>0</v>
      </c>
      <c r="L525" s="45" t="b">
        <v>0</v>
      </c>
    </row>
    <row r="526" spans="1:12" x14ac:dyDescent="0.25">
      <c r="A526" s="45" t="s">
        <v>2990</v>
      </c>
      <c r="B526" s="45" t="s">
        <v>2991</v>
      </c>
      <c r="C526" s="45" t="s">
        <v>635</v>
      </c>
      <c r="D526" s="45" t="s">
        <v>2992</v>
      </c>
      <c r="E526" s="230">
        <v>1633404</v>
      </c>
      <c r="F526" s="230">
        <v>1633204</v>
      </c>
      <c r="G526" s="230">
        <v>200</v>
      </c>
      <c r="H526" s="230">
        <v>1633404</v>
      </c>
      <c r="I526" s="196">
        <v>51159</v>
      </c>
      <c r="K526" s="184">
        <v>0</v>
      </c>
      <c r="L526" s="45" t="b">
        <v>0</v>
      </c>
    </row>
    <row r="527" spans="1:12" x14ac:dyDescent="0.25">
      <c r="A527" s="45" t="s">
        <v>2993</v>
      </c>
      <c r="B527" s="45" t="s">
        <v>2994</v>
      </c>
      <c r="C527" s="45" t="s">
        <v>636</v>
      </c>
      <c r="D527" s="45" t="s">
        <v>2995</v>
      </c>
      <c r="E527" s="230">
        <v>2015997</v>
      </c>
      <c r="F527" s="230">
        <v>1447705.88</v>
      </c>
      <c r="G527" s="230">
        <v>568291.12</v>
      </c>
      <c r="H527" s="230">
        <v>2015997</v>
      </c>
      <c r="I527" s="196">
        <v>8107</v>
      </c>
      <c r="K527" s="184">
        <v>0</v>
      </c>
      <c r="L527" s="45" t="b">
        <v>0</v>
      </c>
    </row>
    <row r="528" spans="1:12" x14ac:dyDescent="0.25">
      <c r="A528" s="45" t="s">
        <v>2996</v>
      </c>
      <c r="B528" s="45" t="s">
        <v>2997</v>
      </c>
      <c r="C528" s="45" t="s">
        <v>637</v>
      </c>
      <c r="D528" s="45" t="s">
        <v>2998</v>
      </c>
      <c r="E528" s="230">
        <v>1624764</v>
      </c>
      <c r="F528" s="230">
        <v>1624565</v>
      </c>
      <c r="G528" s="230">
        <v>199</v>
      </c>
      <c r="H528" s="230">
        <v>1624764</v>
      </c>
      <c r="I528" s="196">
        <v>36139</v>
      </c>
      <c r="K528" s="184">
        <v>0</v>
      </c>
      <c r="L528" s="45" t="b">
        <v>0</v>
      </c>
    </row>
    <row r="529" spans="1:12" x14ac:dyDescent="0.25">
      <c r="A529" s="45" t="s">
        <v>2999</v>
      </c>
      <c r="B529" s="45" t="s">
        <v>3000</v>
      </c>
      <c r="C529" s="45" t="s">
        <v>638</v>
      </c>
      <c r="D529" s="45" t="s">
        <v>3001</v>
      </c>
      <c r="E529" s="230">
        <v>2623814</v>
      </c>
      <c r="F529" s="230">
        <v>2623492</v>
      </c>
      <c r="G529" s="230">
        <v>0</v>
      </c>
      <c r="H529" s="230">
        <v>2623492</v>
      </c>
      <c r="I529" s="196">
        <v>85046</v>
      </c>
      <c r="K529" s="184">
        <v>0</v>
      </c>
      <c r="L529" s="45" t="b">
        <v>0</v>
      </c>
    </row>
    <row r="530" spans="1:12" x14ac:dyDescent="0.25">
      <c r="A530" s="45" t="s">
        <v>3002</v>
      </c>
      <c r="B530" s="45" t="s">
        <v>3003</v>
      </c>
      <c r="C530" s="45" t="s">
        <v>639</v>
      </c>
      <c r="D530" s="45" t="s">
        <v>3004</v>
      </c>
      <c r="E530" s="230">
        <v>533373</v>
      </c>
      <c r="F530" s="230">
        <v>527631.47</v>
      </c>
      <c r="G530" s="230">
        <v>5741.53</v>
      </c>
      <c r="H530" s="230">
        <v>533373</v>
      </c>
      <c r="I530" s="196">
        <v>43003</v>
      </c>
      <c r="K530" s="184">
        <v>0</v>
      </c>
      <c r="L530" s="45" t="b">
        <v>0</v>
      </c>
    </row>
    <row r="531" spans="1:12" x14ac:dyDescent="0.25">
      <c r="A531" s="45" t="s">
        <v>3005</v>
      </c>
      <c r="B531" s="45" t="s">
        <v>3006</v>
      </c>
      <c r="C531" s="45" t="s">
        <v>640</v>
      </c>
      <c r="D531" s="45" t="s">
        <v>3007</v>
      </c>
      <c r="E531" s="230">
        <v>2695392</v>
      </c>
      <c r="F531" s="230">
        <v>2695061</v>
      </c>
      <c r="G531" s="230">
        <v>331</v>
      </c>
      <c r="H531" s="230">
        <v>2695392</v>
      </c>
      <c r="I531" s="196">
        <v>49144</v>
      </c>
      <c r="K531" s="184">
        <v>0</v>
      </c>
      <c r="L531" s="45" t="b">
        <v>0</v>
      </c>
    </row>
    <row r="532" spans="1:12" x14ac:dyDescent="0.25">
      <c r="A532" s="45" t="s">
        <v>3008</v>
      </c>
      <c r="B532" s="45" t="s">
        <v>3009</v>
      </c>
      <c r="C532" s="45" t="s">
        <v>641</v>
      </c>
      <c r="D532" s="45" t="s">
        <v>3010</v>
      </c>
      <c r="E532" s="230">
        <v>964594</v>
      </c>
      <c r="F532" s="230">
        <v>438173.96</v>
      </c>
      <c r="G532" s="230">
        <v>526420.04</v>
      </c>
      <c r="H532" s="230">
        <v>964594</v>
      </c>
      <c r="I532" s="196">
        <v>96114</v>
      </c>
      <c r="K532" s="184">
        <v>0</v>
      </c>
      <c r="L532" s="45" t="b">
        <v>0</v>
      </c>
    </row>
    <row r="533" spans="1:12" x14ac:dyDescent="0.25">
      <c r="A533" s="45" t="s">
        <v>3011</v>
      </c>
      <c r="B533" s="45" t="s">
        <v>3012</v>
      </c>
      <c r="C533" s="45" t="s">
        <v>642</v>
      </c>
      <c r="D533" s="45" t="s">
        <v>3013</v>
      </c>
      <c r="E533" s="230">
        <v>179791</v>
      </c>
      <c r="F533" s="230">
        <v>179791</v>
      </c>
      <c r="G533" s="230">
        <v>0</v>
      </c>
      <c r="H533" s="230">
        <v>179791</v>
      </c>
      <c r="I533" s="196">
        <v>54043</v>
      </c>
      <c r="K533" s="184">
        <v>0</v>
      </c>
      <c r="L533" s="45" t="b">
        <v>0</v>
      </c>
    </row>
    <row r="534" spans="1:12" x14ac:dyDescent="0.25">
      <c r="A534" s="45" t="s">
        <v>3014</v>
      </c>
      <c r="B534" s="45" t="s">
        <v>3015</v>
      </c>
      <c r="C534" s="45" t="s">
        <v>643</v>
      </c>
      <c r="D534" s="45" t="s">
        <v>3016</v>
      </c>
      <c r="E534" s="230">
        <v>373502</v>
      </c>
      <c r="F534" s="230">
        <v>373502</v>
      </c>
      <c r="G534" s="230">
        <v>0</v>
      </c>
      <c r="H534" s="230">
        <v>373502</v>
      </c>
      <c r="I534" s="196">
        <v>70092</v>
      </c>
      <c r="K534" s="184">
        <v>0</v>
      </c>
      <c r="L534" s="45" t="b">
        <v>0</v>
      </c>
    </row>
    <row r="535" spans="1:12" x14ac:dyDescent="0.25">
      <c r="A535" s="45" t="s">
        <v>3017</v>
      </c>
      <c r="B535" s="45" t="s">
        <v>3018</v>
      </c>
      <c r="C535" s="45" t="s">
        <v>644</v>
      </c>
      <c r="D535" s="45" t="s">
        <v>3019</v>
      </c>
      <c r="E535" s="230">
        <v>2895580</v>
      </c>
      <c r="F535" s="230">
        <v>1190051.1100000001</v>
      </c>
      <c r="G535" s="230">
        <v>1705528.89</v>
      </c>
      <c r="H535" s="230">
        <v>2895580</v>
      </c>
      <c r="I535" s="196">
        <v>92089</v>
      </c>
      <c r="K535" s="184">
        <v>0</v>
      </c>
      <c r="L535" s="45" t="b">
        <v>0</v>
      </c>
    </row>
    <row r="536" spans="1:12" x14ac:dyDescent="0.25">
      <c r="A536" s="45" t="s">
        <v>3020</v>
      </c>
      <c r="B536" s="45" t="s">
        <v>3021</v>
      </c>
      <c r="C536" s="45" t="s">
        <v>645</v>
      </c>
      <c r="D536" s="45" t="s">
        <v>3022</v>
      </c>
      <c r="E536" s="230">
        <v>259646</v>
      </c>
      <c r="F536" s="230">
        <v>259614</v>
      </c>
      <c r="G536" s="230">
        <v>0</v>
      </c>
      <c r="H536" s="230">
        <v>259614</v>
      </c>
      <c r="I536" s="196">
        <v>74190</v>
      </c>
      <c r="K536" s="184">
        <v>0</v>
      </c>
      <c r="L536" s="45" t="b">
        <v>0</v>
      </c>
    </row>
    <row r="537" spans="1:12" x14ac:dyDescent="0.25">
      <c r="A537" s="45" t="s">
        <v>3041</v>
      </c>
      <c r="B537" s="45" t="s">
        <v>3042</v>
      </c>
      <c r="C537" s="45" t="s">
        <v>652</v>
      </c>
      <c r="D537" s="45" t="s">
        <v>3043</v>
      </c>
      <c r="E537" s="230">
        <v>830353</v>
      </c>
      <c r="F537" s="230">
        <v>830251</v>
      </c>
      <c r="G537" s="230">
        <v>0</v>
      </c>
      <c r="H537" s="230">
        <v>830251</v>
      </c>
      <c r="I537" s="196">
        <v>5120</v>
      </c>
      <c r="K537" s="184">
        <v>0</v>
      </c>
      <c r="L537" s="45" t="b">
        <v>0</v>
      </c>
    </row>
    <row r="538" spans="1:12" x14ac:dyDescent="0.25">
      <c r="A538" s="45" t="s">
        <v>3071</v>
      </c>
      <c r="B538" s="45" t="s">
        <v>3072</v>
      </c>
      <c r="C538" s="45" t="s">
        <v>662</v>
      </c>
      <c r="D538" s="45" t="s">
        <v>3073</v>
      </c>
      <c r="E538" s="230">
        <v>243839</v>
      </c>
      <c r="F538" s="230">
        <v>243809</v>
      </c>
      <c r="G538" s="230">
        <v>0</v>
      </c>
      <c r="H538" s="230">
        <v>243809</v>
      </c>
      <c r="I538" s="196">
        <v>9079</v>
      </c>
      <c r="K538" s="184">
        <v>0</v>
      </c>
      <c r="L538" s="45" t="b">
        <v>0</v>
      </c>
    </row>
    <row r="539" spans="1:12" x14ac:dyDescent="0.25">
      <c r="A539" s="45" t="s">
        <v>3062</v>
      </c>
      <c r="B539" s="45" t="s">
        <v>3063</v>
      </c>
      <c r="C539" s="45" t="s">
        <v>659</v>
      </c>
      <c r="D539" s="45" t="s">
        <v>3064</v>
      </c>
      <c r="E539" s="230">
        <v>1153576</v>
      </c>
      <c r="F539" s="230">
        <v>1153435</v>
      </c>
      <c r="G539" s="230">
        <v>141</v>
      </c>
      <c r="H539" s="230">
        <v>1153576</v>
      </c>
      <c r="I539" s="196">
        <v>9080</v>
      </c>
      <c r="K539" s="184">
        <v>0</v>
      </c>
      <c r="L539" s="45" t="b">
        <v>0</v>
      </c>
    </row>
    <row r="540" spans="1:12" x14ac:dyDescent="0.25">
      <c r="A540" s="45" t="s">
        <v>3059</v>
      </c>
      <c r="B540" s="45" t="s">
        <v>3060</v>
      </c>
      <c r="C540" s="45" t="s">
        <v>658</v>
      </c>
      <c r="D540" s="45" t="s">
        <v>3061</v>
      </c>
      <c r="E540" s="230">
        <v>167586</v>
      </c>
      <c r="F540" s="230">
        <v>167586</v>
      </c>
      <c r="G540" s="230">
        <v>0</v>
      </c>
      <c r="H540" s="230">
        <v>167586</v>
      </c>
      <c r="I540" s="196">
        <v>31117</v>
      </c>
      <c r="K540" s="184">
        <v>0</v>
      </c>
      <c r="L540" s="45" t="b">
        <v>0</v>
      </c>
    </row>
    <row r="541" spans="1:12" x14ac:dyDescent="0.25">
      <c r="A541" s="45" t="s">
        <v>3044</v>
      </c>
      <c r="B541" s="45" t="s">
        <v>3045</v>
      </c>
      <c r="C541" s="45" t="s">
        <v>653</v>
      </c>
      <c r="D541" s="45" t="s">
        <v>3046</v>
      </c>
      <c r="E541" s="230">
        <v>2320645</v>
      </c>
      <c r="F541" s="230">
        <v>2320361</v>
      </c>
      <c r="G541" s="230">
        <v>0</v>
      </c>
      <c r="H541" s="230">
        <v>2320361</v>
      </c>
      <c r="I541" s="196">
        <v>39133</v>
      </c>
      <c r="K541" s="184">
        <v>0</v>
      </c>
      <c r="L541" s="45" t="b">
        <v>0</v>
      </c>
    </row>
    <row r="542" spans="1:12" x14ac:dyDescent="0.25">
      <c r="A542" s="45" t="s">
        <v>3038</v>
      </c>
      <c r="B542" s="45" t="s">
        <v>3039</v>
      </c>
      <c r="C542" s="45" t="s">
        <v>651</v>
      </c>
      <c r="D542" s="45" t="s">
        <v>3040</v>
      </c>
      <c r="E542" s="230">
        <v>592484</v>
      </c>
      <c r="F542" s="230">
        <v>592484</v>
      </c>
      <c r="G542" s="230">
        <v>0</v>
      </c>
      <c r="H542" s="230">
        <v>592484</v>
      </c>
      <c r="I542" s="196">
        <v>43002</v>
      </c>
      <c r="K542" s="184">
        <v>0</v>
      </c>
      <c r="L542" s="45" t="b">
        <v>0</v>
      </c>
    </row>
    <row r="543" spans="1:12" x14ac:dyDescent="0.25">
      <c r="A543" s="45" t="s">
        <v>3047</v>
      </c>
      <c r="B543" s="45" t="s">
        <v>3048</v>
      </c>
      <c r="C543" s="45" t="s">
        <v>654</v>
      </c>
      <c r="D543" s="45" t="s">
        <v>3049</v>
      </c>
      <c r="E543" s="230">
        <v>1524435</v>
      </c>
      <c r="F543" s="230">
        <v>1524248</v>
      </c>
      <c r="G543" s="230">
        <v>187</v>
      </c>
      <c r="H543" s="230">
        <v>1524435</v>
      </c>
      <c r="I543" s="196">
        <v>46131</v>
      </c>
      <c r="K543" s="184">
        <v>0</v>
      </c>
      <c r="L543" s="45" t="b">
        <v>0</v>
      </c>
    </row>
    <row r="544" spans="1:12" x14ac:dyDescent="0.25">
      <c r="A544" s="45" t="s">
        <v>3023</v>
      </c>
      <c r="B544" s="45" t="s">
        <v>3024</v>
      </c>
      <c r="C544" s="45" t="s">
        <v>646</v>
      </c>
      <c r="D544" s="45" t="s">
        <v>3025</v>
      </c>
      <c r="E544" s="230">
        <v>3761741</v>
      </c>
      <c r="F544" s="230">
        <v>3761741</v>
      </c>
      <c r="G544" s="230">
        <v>0</v>
      </c>
      <c r="H544" s="230">
        <v>3761741</v>
      </c>
      <c r="I544" s="196">
        <v>46134</v>
      </c>
      <c r="K544" s="184">
        <v>0</v>
      </c>
      <c r="L544" s="45" t="b">
        <v>0</v>
      </c>
    </row>
    <row r="545" spans="1:12" x14ac:dyDescent="0.25">
      <c r="A545" s="45" t="s">
        <v>3050</v>
      </c>
      <c r="B545" s="45" t="s">
        <v>3051</v>
      </c>
      <c r="C545" s="45" t="s">
        <v>655</v>
      </c>
      <c r="D545" s="45" t="s">
        <v>3052</v>
      </c>
      <c r="E545" s="230">
        <v>1154666</v>
      </c>
      <c r="F545" s="230">
        <v>800618.17999999993</v>
      </c>
      <c r="G545" s="230">
        <v>354047.82</v>
      </c>
      <c r="H545" s="230">
        <v>1154666</v>
      </c>
      <c r="I545" s="196">
        <v>50010</v>
      </c>
      <c r="K545" s="184">
        <v>0</v>
      </c>
      <c r="L545" s="45" t="b">
        <v>0</v>
      </c>
    </row>
    <row r="546" spans="1:12" x14ac:dyDescent="0.25">
      <c r="A546" s="45" t="s">
        <v>3053</v>
      </c>
      <c r="B546" s="45" t="s">
        <v>3054</v>
      </c>
      <c r="C546" s="45" t="s">
        <v>656</v>
      </c>
      <c r="D546" s="45" t="s">
        <v>3055</v>
      </c>
      <c r="E546" s="230">
        <v>1263252</v>
      </c>
      <c r="F546" s="230">
        <v>1263252</v>
      </c>
      <c r="G546" s="230">
        <v>0</v>
      </c>
      <c r="H546" s="230">
        <v>1263252</v>
      </c>
      <c r="I546" s="196">
        <v>57004</v>
      </c>
      <c r="K546" s="184">
        <v>0</v>
      </c>
      <c r="L546" s="45" t="b">
        <v>0</v>
      </c>
    </row>
    <row r="547" spans="1:12" x14ac:dyDescent="0.25">
      <c r="A547" s="45" t="s">
        <v>3035</v>
      </c>
      <c r="B547" s="45" t="s">
        <v>3036</v>
      </c>
      <c r="C547" s="45" t="s">
        <v>650</v>
      </c>
      <c r="D547" s="45" t="s">
        <v>3037</v>
      </c>
      <c r="E547" s="230">
        <v>180763</v>
      </c>
      <c r="F547" s="230">
        <v>180508.48</v>
      </c>
      <c r="G547" s="230">
        <v>0</v>
      </c>
      <c r="H547" s="230">
        <v>180508.48</v>
      </c>
      <c r="I547" s="196">
        <v>73105</v>
      </c>
      <c r="K547" s="184">
        <v>0</v>
      </c>
      <c r="L547" s="45" t="b">
        <v>0</v>
      </c>
    </row>
    <row r="548" spans="1:12" x14ac:dyDescent="0.25">
      <c r="A548" s="45" t="s">
        <v>3026</v>
      </c>
      <c r="B548" s="45" t="s">
        <v>3027</v>
      </c>
      <c r="C548" s="45" t="s">
        <v>647</v>
      </c>
      <c r="D548" s="45" t="s">
        <v>3028</v>
      </c>
      <c r="E548" s="230">
        <v>146196</v>
      </c>
      <c r="F548" s="230">
        <v>146179</v>
      </c>
      <c r="G548" s="230">
        <v>17</v>
      </c>
      <c r="H548" s="230">
        <v>146196</v>
      </c>
      <c r="I548" s="196">
        <v>83002</v>
      </c>
      <c r="K548" s="184">
        <v>0</v>
      </c>
      <c r="L548" s="45" t="b">
        <v>0</v>
      </c>
    </row>
    <row r="549" spans="1:12" x14ac:dyDescent="0.25">
      <c r="A549" s="45" t="s">
        <v>3032</v>
      </c>
      <c r="B549" s="45" t="s">
        <v>3033</v>
      </c>
      <c r="C549" s="45" t="s">
        <v>649</v>
      </c>
      <c r="D549" s="45" t="s">
        <v>3034</v>
      </c>
      <c r="E549" s="230">
        <v>500222</v>
      </c>
      <c r="F549" s="230">
        <v>499287.24</v>
      </c>
      <c r="G549" s="230">
        <v>0</v>
      </c>
      <c r="H549" s="230">
        <v>499287.24</v>
      </c>
      <c r="I549" s="196">
        <v>88080</v>
      </c>
      <c r="K549" s="184">
        <v>0</v>
      </c>
      <c r="L549" s="45" t="b">
        <v>0</v>
      </c>
    </row>
    <row r="550" spans="1:12" x14ac:dyDescent="0.25">
      <c r="A550" s="45" t="s">
        <v>3029</v>
      </c>
      <c r="B550" s="45" t="s">
        <v>3030</v>
      </c>
      <c r="C550" s="45" t="s">
        <v>648</v>
      </c>
      <c r="D550" s="45" t="s">
        <v>3031</v>
      </c>
      <c r="E550" s="230">
        <v>1251047</v>
      </c>
      <c r="F550" s="230">
        <v>1250894</v>
      </c>
      <c r="G550" s="230">
        <v>153</v>
      </c>
      <c r="H550" s="230">
        <v>1251047</v>
      </c>
      <c r="I550" s="196">
        <v>94087</v>
      </c>
      <c r="K550" s="184">
        <v>0</v>
      </c>
      <c r="L550" s="45" t="b">
        <v>0</v>
      </c>
    </row>
    <row r="551" spans="1:12" x14ac:dyDescent="0.25">
      <c r="A551" s="45" t="s">
        <v>3056</v>
      </c>
      <c r="B551" s="45" t="s">
        <v>3057</v>
      </c>
      <c r="C551" s="45" t="s">
        <v>657</v>
      </c>
      <c r="D551" s="45" t="s">
        <v>3058</v>
      </c>
      <c r="E551" s="230">
        <v>1259542</v>
      </c>
      <c r="F551" s="230">
        <v>986730.27</v>
      </c>
      <c r="G551" s="230">
        <v>272811.73</v>
      </c>
      <c r="H551" s="230">
        <v>1259542</v>
      </c>
      <c r="I551" s="196">
        <v>101105</v>
      </c>
      <c r="K551" s="184">
        <v>0</v>
      </c>
      <c r="L551" s="45" t="b">
        <v>0</v>
      </c>
    </row>
    <row r="552" spans="1:12" x14ac:dyDescent="0.25">
      <c r="A552" s="45" t="s">
        <v>3065</v>
      </c>
      <c r="B552" s="45" t="s">
        <v>3066</v>
      </c>
      <c r="C552" s="45" t="s">
        <v>660</v>
      </c>
      <c r="D552" s="45" t="s">
        <v>3067</v>
      </c>
      <c r="E552" s="230">
        <v>272971</v>
      </c>
      <c r="F552" s="230">
        <v>272937</v>
      </c>
      <c r="G552" s="230">
        <v>34</v>
      </c>
      <c r="H552" s="230">
        <v>272971</v>
      </c>
      <c r="I552" s="196">
        <v>113001</v>
      </c>
      <c r="K552" s="184">
        <v>0</v>
      </c>
      <c r="L552" s="45" t="b">
        <v>0</v>
      </c>
    </row>
    <row r="553" spans="1:12" x14ac:dyDescent="0.25">
      <c r="A553" s="45" t="s">
        <v>3068</v>
      </c>
      <c r="B553" s="45" t="s">
        <v>3069</v>
      </c>
      <c r="C553" s="45" t="s">
        <v>661</v>
      </c>
      <c r="D553" s="45" t="s">
        <v>3070</v>
      </c>
      <c r="E553" s="230">
        <v>1057450</v>
      </c>
      <c r="F553" s="230">
        <v>1057450</v>
      </c>
      <c r="G553" s="230">
        <v>0</v>
      </c>
      <c r="H553" s="230">
        <v>1057450</v>
      </c>
      <c r="I553" s="196">
        <v>109002</v>
      </c>
      <c r="K553" s="184">
        <v>0</v>
      </c>
      <c r="L553" s="45" t="b">
        <v>0</v>
      </c>
    </row>
    <row r="554" spans="1:12" x14ac:dyDescent="0.25">
      <c r="A554" s="45" t="s">
        <v>3074</v>
      </c>
      <c r="B554" s="45" t="s">
        <v>3075</v>
      </c>
      <c r="C554" s="45" t="s">
        <v>583</v>
      </c>
      <c r="D554" s="45" t="s">
        <v>3076</v>
      </c>
      <c r="E554" s="230">
        <v>1700479</v>
      </c>
      <c r="F554" s="230">
        <v>1700271</v>
      </c>
      <c r="G554" s="230"/>
      <c r="H554" s="230">
        <v>1700271</v>
      </c>
      <c r="I554" s="196">
        <v>96119</v>
      </c>
    </row>
  </sheetData>
  <sortState xmlns:xlrd2="http://schemas.microsoft.com/office/spreadsheetml/2017/richdata2" ref="A2:I554">
    <sortCondition ref="I1:I554"/>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
  <dimension ref="A1:K26"/>
  <sheetViews>
    <sheetView zoomScaleNormal="100" workbookViewId="0">
      <selection activeCell="E5" sqref="E5"/>
    </sheetView>
  </sheetViews>
  <sheetFormatPr defaultColWidth="8.5703125" defaultRowHeight="15" x14ac:dyDescent="0.25"/>
  <cols>
    <col min="1" max="1" width="25.5703125" style="45" customWidth="1"/>
    <col min="2" max="2" width="20.85546875" style="45" customWidth="1"/>
    <col min="3" max="3" width="25.28515625" style="45" customWidth="1"/>
    <col min="4" max="4" width="10.7109375" style="45" customWidth="1"/>
    <col min="5" max="5" width="17.28515625" style="45" customWidth="1"/>
    <col min="6" max="6" width="11" style="45" customWidth="1"/>
    <col min="7" max="7" width="41.5703125" style="45" customWidth="1"/>
    <col min="8" max="16384" width="8.5703125" style="45"/>
  </cols>
  <sheetData>
    <row r="1" spans="1:7" ht="15.75" thickBot="1" x14ac:dyDescent="0.3"/>
    <row r="2" spans="1:7" x14ac:dyDescent="0.25">
      <c r="B2" s="93" t="str">
        <f>'3.b1 ESSER Expenditures'!B2</f>
        <v>County District Code</v>
      </c>
      <c r="C2" s="99"/>
      <c r="D2" s="194"/>
      <c r="E2" s="247" t="s">
        <v>1395</v>
      </c>
      <c r="F2" s="247"/>
      <c r="G2" s="247"/>
    </row>
    <row r="3" spans="1:7" x14ac:dyDescent="0.25">
      <c r="B3" s="94" t="str">
        <f>'3.b1 ESSER Expenditures'!B3</f>
        <v>LEA Name</v>
      </c>
      <c r="C3" s="109" t="e">
        <f>INDEX(Concordance!$B$2:$B$556,MATCH('3.d3 20% Set Aside Activities'!$C$2,Concordance!$A$2:$A$556,0))</f>
        <v>#N/A</v>
      </c>
    </row>
    <row r="4" spans="1:7" x14ac:dyDescent="0.25">
      <c r="B4" s="94" t="str">
        <f>'3.b1 ESSER Expenditures'!B4</f>
        <v>DUNS</v>
      </c>
      <c r="C4" s="109" t="e">
        <f>INDEX(Concordance!$C$2:$C$556,MATCH('3.d3 20% Set Aside Activities'!$C$2,Concordance!$A$2:$A$556,0))</f>
        <v>#N/A</v>
      </c>
    </row>
    <row r="5" spans="1:7" ht="15.75" thickBot="1" x14ac:dyDescent="0.3">
      <c r="B5" s="95" t="str">
        <f>'3.b1 ESSER Expenditures'!B5</f>
        <v>UEI</v>
      </c>
      <c r="C5" s="110" t="e">
        <f>INDEX(Concordance!$D$2:$D$556,MATCH('3.d3 20% Set Aside Activities'!$C$2,Concordance!$A$2:$A$556,0))</f>
        <v>#N/A</v>
      </c>
    </row>
    <row r="6" spans="1:7" x14ac:dyDescent="0.25">
      <c r="G6" s="38"/>
    </row>
    <row r="8" spans="1:7" ht="49.15" customHeight="1" x14ac:dyDescent="0.25">
      <c r="A8" s="250" t="s">
        <v>1310</v>
      </c>
      <c r="B8" s="250"/>
      <c r="C8" s="250"/>
      <c r="D8" s="250"/>
      <c r="E8" s="250"/>
    </row>
    <row r="9" spans="1:7" x14ac:dyDescent="0.25">
      <c r="A9" s="120"/>
      <c r="B9" s="120"/>
      <c r="C9" s="120"/>
      <c r="D9" s="120"/>
      <c r="E9" s="120"/>
      <c r="G9" s="192" t="s">
        <v>1391</v>
      </c>
    </row>
    <row r="10" spans="1:7" ht="52.5" customHeight="1" x14ac:dyDescent="0.25">
      <c r="A10" s="31"/>
      <c r="B10" s="253"/>
      <c r="C10" s="254"/>
      <c r="D10" s="255"/>
      <c r="E10" s="89" t="s">
        <v>1284</v>
      </c>
      <c r="G10" s="193" t="s">
        <v>1392</v>
      </c>
    </row>
    <row r="11" spans="1:7" ht="45" x14ac:dyDescent="0.25">
      <c r="B11" s="248" t="s">
        <v>1193</v>
      </c>
      <c r="C11" s="248"/>
      <c r="D11" s="248"/>
      <c r="E11" s="147"/>
      <c r="G11" s="193" t="s">
        <v>1397</v>
      </c>
    </row>
    <row r="12" spans="1:7" ht="14.45" customHeight="1" x14ac:dyDescent="0.25">
      <c r="B12" s="248" t="s">
        <v>1194</v>
      </c>
      <c r="C12" s="248"/>
      <c r="D12" s="248"/>
      <c r="E12" s="147"/>
    </row>
    <row r="13" spans="1:7" ht="28.9" customHeight="1" x14ac:dyDescent="0.25">
      <c r="B13" s="248" t="s">
        <v>1195</v>
      </c>
      <c r="C13" s="248"/>
      <c r="D13" s="248"/>
      <c r="E13" s="147"/>
    </row>
    <row r="14" spans="1:7" x14ac:dyDescent="0.25">
      <c r="B14" s="248" t="s">
        <v>1196</v>
      </c>
      <c r="C14" s="248"/>
      <c r="D14" s="248"/>
      <c r="E14" s="147"/>
    </row>
    <row r="15" spans="1:7" ht="14.45" customHeight="1" x14ac:dyDescent="0.25">
      <c r="B15" s="248" t="s">
        <v>1197</v>
      </c>
      <c r="C15" s="248"/>
      <c r="D15" s="248"/>
      <c r="E15" s="147"/>
    </row>
    <row r="16" spans="1:7" ht="45" customHeight="1" x14ac:dyDescent="0.25">
      <c r="B16" s="251" t="s">
        <v>1198</v>
      </c>
      <c r="C16" s="251"/>
      <c r="D16" s="251"/>
      <c r="E16" s="147"/>
    </row>
    <row r="17" spans="1:11" ht="45" customHeight="1" x14ac:dyDescent="0.25">
      <c r="B17" s="251" t="s">
        <v>1199</v>
      </c>
      <c r="C17" s="251"/>
      <c r="D17" s="251"/>
      <c r="E17" s="147"/>
    </row>
    <row r="18" spans="1:11" ht="48.6" customHeight="1" x14ac:dyDescent="0.25">
      <c r="B18" s="251" t="s">
        <v>1200</v>
      </c>
      <c r="C18" s="251"/>
      <c r="D18" s="251"/>
      <c r="E18" s="147"/>
    </row>
    <row r="19" spans="1:11" ht="48.6" customHeight="1" x14ac:dyDescent="0.25">
      <c r="B19" s="251" t="s">
        <v>1201</v>
      </c>
      <c r="C19" s="251"/>
      <c r="D19" s="251"/>
      <c r="E19" s="147"/>
    </row>
    <row r="20" spans="1:11" ht="60.6" customHeight="1" x14ac:dyDescent="0.25">
      <c r="B20" s="251" t="s">
        <v>1205</v>
      </c>
      <c r="C20" s="251"/>
      <c r="D20" s="251"/>
      <c r="E20" s="147"/>
    </row>
    <row r="21" spans="1:11" ht="14.45" customHeight="1" x14ac:dyDescent="0.25">
      <c r="B21" s="248" t="s">
        <v>1202</v>
      </c>
      <c r="C21" s="248"/>
      <c r="D21" s="248"/>
      <c r="E21" s="147"/>
    </row>
    <row r="22" spans="1:11" ht="16.149999999999999" customHeight="1" x14ac:dyDescent="0.25">
      <c r="B22" s="248" t="s">
        <v>1203</v>
      </c>
      <c r="C22" s="248"/>
      <c r="D22" s="248"/>
      <c r="E22" s="147"/>
    </row>
    <row r="23" spans="1:11" ht="46.15" customHeight="1" x14ac:dyDescent="0.25">
      <c r="B23" s="251" t="s">
        <v>1204</v>
      </c>
      <c r="C23" s="251"/>
      <c r="D23" s="251"/>
      <c r="E23" s="147"/>
    </row>
    <row r="24" spans="1:11" x14ac:dyDescent="0.25">
      <c r="B24" s="7" t="s">
        <v>1289</v>
      </c>
      <c r="C24" s="252"/>
      <c r="D24" s="252"/>
      <c r="E24" s="147"/>
    </row>
    <row r="25" spans="1:11" x14ac:dyDescent="0.25">
      <c r="A25" s="31"/>
      <c r="B25" s="32"/>
      <c r="C25" s="31"/>
      <c r="D25" s="31"/>
    </row>
    <row r="26" spans="1:11" ht="91.9" customHeight="1" x14ac:dyDescent="0.25">
      <c r="A26" s="90" t="s">
        <v>1209</v>
      </c>
      <c r="B26" s="7" t="s">
        <v>1208</v>
      </c>
      <c r="C26" s="249"/>
      <c r="D26" s="249"/>
      <c r="E26" s="249"/>
      <c r="F26" s="249"/>
      <c r="G26" s="249"/>
      <c r="H26" s="249"/>
      <c r="I26" s="249"/>
      <c r="J26" s="249"/>
      <c r="K26" s="249"/>
    </row>
  </sheetData>
  <sheetProtection selectLockedCells="1"/>
  <mergeCells count="18">
    <mergeCell ref="B13:D13"/>
    <mergeCell ref="B14:D14"/>
    <mergeCell ref="E2:G2"/>
    <mergeCell ref="B15:D15"/>
    <mergeCell ref="C26:K26"/>
    <mergeCell ref="A8:E8"/>
    <mergeCell ref="B21:D21"/>
    <mergeCell ref="B22:D22"/>
    <mergeCell ref="B23:D23"/>
    <mergeCell ref="C24:D24"/>
    <mergeCell ref="B10:D10"/>
    <mergeCell ref="B16:D16"/>
    <mergeCell ref="B17:D17"/>
    <mergeCell ref="B18:D18"/>
    <mergeCell ref="B19:D19"/>
    <mergeCell ref="B20:D20"/>
    <mergeCell ref="B11:D11"/>
    <mergeCell ref="B12:D12"/>
  </mergeCells>
  <conditionalFormatting sqref="E24">
    <cfRule type="cellIs" dxfId="92" priority="1" operator="greaterThan">
      <formula>0</formula>
    </cfRule>
    <cfRule type="expression" dxfId="91" priority="2">
      <formula>$C$24&gt;0</formula>
    </cfRule>
  </conditionalFormatting>
  <dataValidations xWindow="798" yWindow="836" count="10">
    <dataValidation allowBlank="1" showInputMessage="1" showErrorMessage="1" prompt="Ensure to add an expenditure amount to Form 3.b2 in ESSER III row a. in Meeting Students' Academic Needs that is equal to or greater than the expenditure reported here." sqref="E11:E13" xr:uid="{C15A90A2-8E08-4042-9D43-355E92F00B70}"/>
    <dataValidation allowBlank="1" showInputMessage="1" showErrorMessage="1" prompt="Ensure to add an expenditure amount to Form 3.b2 in ESSER III row b. in Meeting Students' Academic Needs that is equal to or greater than the expenditure reported here." sqref="E14" xr:uid="{669FC182-68D5-4044-8633-13047DC488BE}"/>
    <dataValidation allowBlank="1" showInputMessage="1" showErrorMessage="1" prompt="Ensure to add an expenditure amount to Form 3.b2 in ESSER III row k. in Meeting Students' Academic Needs that is equal to or greater than the expenditure reported here." sqref="E15" xr:uid="{1FD4F761-3DB4-42B9-A462-227E0866C49D}"/>
    <dataValidation allowBlank="1" showInputMessage="1" showErrorMessage="1" prompt="Ensure to add an expenditure amount to Form 3.b2 in ESSER III row a. in Mental Health Supports that is equal to or greater than the expenditure reported here." sqref="E16 E17" xr:uid="{692752FB-B931-44BA-B4EE-8B7593D64545}"/>
    <dataValidation allowBlank="1" showInputMessage="1" showErrorMessage="1" prompt="Ensure to add an expenditure amount to Form 3.b2 in ESSER III row c. in Meeting Students' Academic Needs that is equal to or greater than the expenditure reported here." sqref="E18" xr:uid="{9FD850DA-DC97-4D6D-BE8C-620985FE58A7}"/>
    <dataValidation allowBlank="1" showInputMessage="1" showErrorMessage="1" prompt="Ensure to add an expenditure amount to Form 3.b2 in ESSER III row d. in Meeting Students' Academic Needs that is equal to or greater than the expenditure reported here." sqref="E19" xr:uid="{D828E5DA-40E7-46A2-8459-D9525ECE94B3}"/>
    <dataValidation allowBlank="1" showInputMessage="1" showErrorMessage="1" prompt="Ensure to add an expenditure amount to Form 3.b2 in ESSER III row e. in Meeting Students' Academic Needs that is equal to or greater than the expenditure reported here." sqref="E20" xr:uid="{2F0E7554-0665-490A-A43C-5D57385A8CE0}"/>
    <dataValidation allowBlank="1" showInputMessage="1" showErrorMessage="1" prompt="Ensure to add an expenditure amount to Form 3.b2 in ESSER III row f. in Meeting Students' Academic Needs that is equal to or greater than the expenditure reported here." sqref="E21" xr:uid="{5CBBA9B2-DC0B-4172-A922-94779743A334}"/>
    <dataValidation allowBlank="1" showInputMessage="1" showErrorMessage="1" prompt="Ensure to add an expenditure amount to Form 3.b2 in ESSER III row i. in Meeting Students' Academic Needs that is equal to or greater than the expenditure reported here." sqref="E22" xr:uid="{B4222D7A-D386-42D7-9EDA-D6641D540557}"/>
    <dataValidation allowBlank="1" showInputMessage="1" showErrorMessage="1" prompt="Ensure to add an expenditure amount to Form 3.b2 in ESSER III row j. in Meeting Students' Academic Needs that is equal to or greater than the expenditure reported here." sqref="E23" xr:uid="{42F73CAD-49F3-4B89-A04A-637AE380BC0A}"/>
  </dataValidations>
  <hyperlinks>
    <hyperlink ref="G9" r:id="rId1" xr:uid="{82F36700-C1B6-418E-B326-F0C8BA935C2A}"/>
  </hyperlinks>
  <pageMargins left="0.7" right="0.7" top="0.75" bottom="0.75" header="0.3" footer="0.3"/>
  <pageSetup orientation="portrait" r:id="rId2"/>
  <extLst>
    <ext xmlns:x14="http://schemas.microsoft.com/office/spreadsheetml/2009/9/main" uri="{CCE6A557-97BC-4b89-ADB6-D9C93CAAB3DF}">
      <x14:dataValidations xmlns:xm="http://schemas.microsoft.com/office/excel/2006/main" xWindow="798" yWindow="836" count="1">
        <x14:dataValidation type="list" allowBlank="1" showInputMessage="1" showErrorMessage="1" xr:uid="{0AE4B5E8-E980-472E-80DA-42127B491656}">
          <x14:formula1>
            <xm:f>Concordance!$A$2:$A$556</xm:f>
          </x14:formula1>
          <xm:sqref>C2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L56"/>
  <sheetViews>
    <sheetView zoomScaleNormal="100" workbookViewId="0">
      <selection activeCell="D22" sqref="D22"/>
    </sheetView>
  </sheetViews>
  <sheetFormatPr defaultColWidth="8.5703125" defaultRowHeight="15" x14ac:dyDescent="0.25"/>
  <cols>
    <col min="1" max="1" width="66.28515625" style="45" customWidth="1"/>
    <col min="2" max="2" width="29.7109375" style="45" customWidth="1"/>
    <col min="3" max="3" width="23.5703125" style="45" customWidth="1"/>
    <col min="4" max="4" width="24.28515625" style="45" customWidth="1"/>
    <col min="5" max="5" width="24" style="45" customWidth="1"/>
    <col min="6" max="6" width="3.85546875" style="54" customWidth="1"/>
    <col min="7" max="7" width="23.85546875" style="45" customWidth="1"/>
    <col min="8" max="8" width="19.42578125" style="45" customWidth="1"/>
    <col min="9" max="9" width="43" style="45" customWidth="1"/>
    <col min="10" max="16384" width="8.5703125" style="45"/>
  </cols>
  <sheetData>
    <row r="1" spans="1:9" ht="15.75" thickBot="1" x14ac:dyDescent="0.3"/>
    <row r="2" spans="1:9" ht="30" x14ac:dyDescent="0.25">
      <c r="A2" s="193" t="s">
        <v>1402</v>
      </c>
      <c r="B2" s="96" t="s">
        <v>13</v>
      </c>
      <c r="C2" s="115">
        <f>'3.d3 20% Set Aside Activities'!C2</f>
        <v>0</v>
      </c>
      <c r="D2" s="184"/>
    </row>
    <row r="3" spans="1:9" ht="15.75" thickBot="1" x14ac:dyDescent="0.3">
      <c r="B3" s="97" t="s">
        <v>14</v>
      </c>
      <c r="C3" s="100" t="e">
        <f>'3.d3 20% Set Aside Activities'!C3</f>
        <v>#N/A</v>
      </c>
    </row>
    <row r="4" spans="1:9" ht="30" x14ac:dyDescent="0.25">
      <c r="B4" s="97" t="s">
        <v>663</v>
      </c>
      <c r="C4" s="101" t="e">
        <f>'3.d3 20% Set Aside Activities'!C4</f>
        <v>#N/A</v>
      </c>
      <c r="D4" s="205" t="s">
        <v>1314</v>
      </c>
      <c r="E4" s="206" t="s">
        <v>1316</v>
      </c>
      <c r="F4" s="208"/>
      <c r="G4" s="201" t="s">
        <v>1403</v>
      </c>
      <c r="H4" s="202" t="e">
        <f>INDEX(Concordance!E:E,MATCH('3.d3 20% Set Aside Activities'!C2,Concordance!A:A,0))</f>
        <v>#N/A</v>
      </c>
    </row>
    <row r="5" spans="1:9" ht="30.75" thickBot="1" x14ac:dyDescent="0.3">
      <c r="B5" s="98" t="s">
        <v>664</v>
      </c>
      <c r="C5" s="102" t="e">
        <f>'3.d3 20% Set Aside Activities'!C5</f>
        <v>#N/A</v>
      </c>
      <c r="D5" s="200" t="e">
        <f>INDEX(Concordance!$G$2:$G$556,MATCH('3.b1 ESSER Expenditures'!$C$2,Concordance!$A$2:$A$556,0))</f>
        <v>#N/A</v>
      </c>
      <c r="E5" s="207" t="e">
        <f>INDEX(Concordance!$F$2:$F$556,MATCH('3.b1 ESSER Expenditures'!C2,Concordance!$A$2:$A$556,0))</f>
        <v>#N/A</v>
      </c>
      <c r="F5" s="209"/>
      <c r="G5" s="217" t="s">
        <v>1405</v>
      </c>
      <c r="H5" s="203" t="e">
        <f>SUM(D9, E9)</f>
        <v>#N/A</v>
      </c>
    </row>
    <row r="6" spans="1:9" ht="30" x14ac:dyDescent="0.25">
      <c r="B6" s="218"/>
      <c r="C6" s="219"/>
      <c r="D6" s="220"/>
      <c r="E6" s="220"/>
      <c r="F6" s="209"/>
      <c r="G6" s="217" t="s">
        <v>1406</v>
      </c>
      <c r="H6" s="203">
        <f>SUM(D10,E10)</f>
        <v>0</v>
      </c>
    </row>
    <row r="7" spans="1:9" ht="30" x14ac:dyDescent="0.25">
      <c r="G7" s="204" t="s">
        <v>1404</v>
      </c>
      <c r="H7" s="202" t="e">
        <f>H4 - H5 - H6</f>
        <v>#N/A</v>
      </c>
    </row>
    <row r="8" spans="1:9" x14ac:dyDescent="0.25">
      <c r="A8" s="106"/>
      <c r="B8" s="1" t="s">
        <v>10</v>
      </c>
      <c r="C8" s="2" t="s">
        <v>11</v>
      </c>
      <c r="D8" s="33" t="s">
        <v>1211</v>
      </c>
      <c r="E8" s="68" t="s">
        <v>1210</v>
      </c>
      <c r="F8" s="38"/>
    </row>
    <row r="9" spans="1:9" x14ac:dyDescent="0.25">
      <c r="A9" s="222" t="s">
        <v>1409</v>
      </c>
      <c r="B9" s="160"/>
      <c r="C9" s="163" t="e">
        <f>INDEX(Concordance!P:P,MATCH('3.d3 20% Set Aside Activities'!C2,Concordance!A:A,0))</f>
        <v>#N/A</v>
      </c>
      <c r="D9" s="197" t="e">
        <f>INDEX(Concordance!J:J,MATCH('3.d3 20% Set Aside Activities'!C2,Concordance!A:A,0))</f>
        <v>#N/A</v>
      </c>
      <c r="E9" s="197" t="e">
        <f>INDEX(Concordance!M:M,MATCH('3.d3 20% Set Aside Activities'!C2,Concordance!A:A,0))</f>
        <v>#N/A</v>
      </c>
      <c r="F9" s="210"/>
      <c r="G9" s="198"/>
    </row>
    <row r="10" spans="1:9" x14ac:dyDescent="0.25">
      <c r="A10" s="221" t="s">
        <v>1408</v>
      </c>
      <c r="B10" s="158">
        <f>B16</f>
        <v>0</v>
      </c>
      <c r="C10" s="159">
        <f>C16</f>
        <v>0</v>
      </c>
      <c r="D10" s="199">
        <f>D16</f>
        <v>0</v>
      </c>
      <c r="E10" s="199">
        <f>E16</f>
        <v>0</v>
      </c>
      <c r="F10" s="211"/>
      <c r="G10" s="237" t="s">
        <v>3095</v>
      </c>
      <c r="H10" s="184" t="e">
        <f>INDEX(Concordance!O:O,MATCH('3.d3 20% Set Aside Activities'!C2,Concordance!A:A,0))</f>
        <v>#N/A</v>
      </c>
    </row>
    <row r="11" spans="1:9" x14ac:dyDescent="0.25">
      <c r="A11" s="151" t="s">
        <v>1407</v>
      </c>
      <c r="B11" s="161">
        <f>B9-B10</f>
        <v>0</v>
      </c>
      <c r="C11" s="162" t="e">
        <f>H10-C9-C10</f>
        <v>#N/A</v>
      </c>
      <c r="D11" s="242" t="e">
        <f>IF(H7=0,"$0.00",(D5 - D9 - D10))</f>
        <v>#N/A</v>
      </c>
      <c r="E11" s="242" t="e">
        <f>IF(H7=0,"$0.00",E5-E9-E10)</f>
        <v>#N/A</v>
      </c>
      <c r="F11" s="212"/>
      <c r="G11" s="54"/>
      <c r="H11" s="184"/>
      <c r="I11" s="241"/>
    </row>
    <row r="12" spans="1:9" ht="29.25" customHeight="1" x14ac:dyDescent="0.25">
      <c r="G12" s="260" t="e">
        <f>IF(E11&lt;0, "Confirm the negative is due to the LEA spending more in the 20% column than the 80% column, which is acceptable.","")</f>
        <v>#N/A</v>
      </c>
      <c r="H12" s="260"/>
      <c r="I12" s="260"/>
    </row>
    <row r="13" spans="1:9" x14ac:dyDescent="0.25">
      <c r="B13" s="1" t="s">
        <v>1</v>
      </c>
      <c r="C13" s="2" t="s">
        <v>2</v>
      </c>
      <c r="D13" s="256" t="s">
        <v>3</v>
      </c>
      <c r="E13" s="256"/>
      <c r="F13" s="38"/>
    </row>
    <row r="14" spans="1:9" x14ac:dyDescent="0.25">
      <c r="A14" s="11" t="s">
        <v>9</v>
      </c>
      <c r="B14" s="190" t="s">
        <v>1376</v>
      </c>
      <c r="C14" s="2" t="s">
        <v>1377</v>
      </c>
      <c r="D14" s="33" t="s">
        <v>1377</v>
      </c>
      <c r="E14" s="33" t="s">
        <v>1377</v>
      </c>
      <c r="F14" s="38"/>
    </row>
    <row r="15" spans="1:9" ht="60" x14ac:dyDescent="0.25">
      <c r="B15" s="3" t="s">
        <v>1145</v>
      </c>
      <c r="C15" s="4" t="s">
        <v>1145</v>
      </c>
      <c r="D15" s="20" t="s">
        <v>1146</v>
      </c>
      <c r="E15" s="20" t="s">
        <v>1147</v>
      </c>
      <c r="F15" s="213"/>
      <c r="G15" s="259" t="e">
        <f>IF(SUM(D9,D10)&gt;D5,"The LEA will NOT met the 20% set-aside requirement due to overspending in the 80% column. Make revisions to the reported expenditures.","")</f>
        <v>#N/A</v>
      </c>
      <c r="H15" s="259"/>
    </row>
    <row r="16" spans="1:9" ht="15.75" customHeight="1" x14ac:dyDescent="0.25">
      <c r="A16" s="8" t="s">
        <v>0</v>
      </c>
      <c r="B16" s="9">
        <f>B17+B27+B37+B47</f>
        <v>0</v>
      </c>
      <c r="C16" s="10">
        <f t="shared" ref="C16:E16" si="0">C17+C27+C37+C47</f>
        <v>0</v>
      </c>
      <c r="D16" s="21">
        <f t="shared" si="0"/>
        <v>0</v>
      </c>
      <c r="E16" s="21">
        <f t="shared" si="0"/>
        <v>0</v>
      </c>
      <c r="F16" s="214"/>
      <c r="G16" s="257"/>
      <c r="H16" s="258"/>
    </row>
    <row r="17" spans="1:12" x14ac:dyDescent="0.25">
      <c r="A17" s="5" t="s">
        <v>1153</v>
      </c>
      <c r="B17" s="6">
        <f>SUM(B18:B26)</f>
        <v>0</v>
      </c>
      <c r="C17" s="6">
        <f t="shared" ref="C17:D17" si="1">SUM(C18:C26)</f>
        <v>0</v>
      </c>
      <c r="D17" s="6">
        <f t="shared" si="1"/>
        <v>0</v>
      </c>
      <c r="E17" s="35"/>
      <c r="F17" s="215"/>
    </row>
    <row r="18" spans="1:12" x14ac:dyDescent="0.25">
      <c r="A18" s="7" t="s">
        <v>1148</v>
      </c>
      <c r="B18" s="46"/>
      <c r="C18" s="47"/>
      <c r="D18" s="48"/>
      <c r="E18" s="34"/>
      <c r="F18" s="216"/>
    </row>
    <row r="19" spans="1:12" x14ac:dyDescent="0.25">
      <c r="A19" s="7" t="s">
        <v>1149</v>
      </c>
      <c r="B19" s="46"/>
      <c r="C19" s="47"/>
      <c r="D19" s="48"/>
      <c r="E19" s="34"/>
      <c r="F19" s="216"/>
    </row>
    <row r="20" spans="1:12" x14ac:dyDescent="0.25">
      <c r="A20" s="7" t="s">
        <v>1150</v>
      </c>
      <c r="B20" s="46"/>
      <c r="C20" s="47"/>
      <c r="D20" s="48"/>
      <c r="E20" s="34"/>
      <c r="F20" s="216"/>
    </row>
    <row r="21" spans="1:12" x14ac:dyDescent="0.25">
      <c r="A21" s="7" t="s">
        <v>1151</v>
      </c>
      <c r="B21" s="46"/>
      <c r="C21" s="47"/>
      <c r="D21" s="48"/>
      <c r="E21" s="34"/>
      <c r="F21" s="216"/>
    </row>
    <row r="22" spans="1:12" x14ac:dyDescent="0.25">
      <c r="A22" s="7" t="s">
        <v>6</v>
      </c>
      <c r="B22" s="46"/>
      <c r="C22" s="47"/>
      <c r="D22" s="48"/>
      <c r="E22" s="34"/>
      <c r="F22" s="216"/>
    </row>
    <row r="23" spans="1:12" x14ac:dyDescent="0.25">
      <c r="A23" s="7" t="s">
        <v>4</v>
      </c>
      <c r="B23" s="46"/>
      <c r="C23" s="47"/>
      <c r="D23" s="48"/>
      <c r="E23" s="34"/>
      <c r="F23" s="216"/>
    </row>
    <row r="24" spans="1:12" x14ac:dyDescent="0.25">
      <c r="A24" s="7" t="s">
        <v>682</v>
      </c>
      <c r="B24" s="46"/>
      <c r="C24" s="47"/>
      <c r="D24" s="48"/>
      <c r="E24" s="34"/>
      <c r="F24" s="216"/>
    </row>
    <row r="25" spans="1:12" x14ac:dyDescent="0.25">
      <c r="A25" s="7" t="s">
        <v>1152</v>
      </c>
      <c r="B25" s="46"/>
      <c r="C25" s="47"/>
      <c r="D25" s="48"/>
      <c r="E25" s="34"/>
      <c r="F25" s="216"/>
    </row>
    <row r="26" spans="1:12" x14ac:dyDescent="0.25">
      <c r="A26" s="7" t="s">
        <v>5</v>
      </c>
      <c r="B26" s="46"/>
      <c r="C26" s="47"/>
      <c r="D26" s="48"/>
      <c r="E26" s="34"/>
      <c r="F26" s="216"/>
    </row>
    <row r="27" spans="1:12" ht="30" x14ac:dyDescent="0.25">
      <c r="A27" s="5" t="s">
        <v>7</v>
      </c>
      <c r="B27" s="6">
        <f>SUM(B28:B36)</f>
        <v>0</v>
      </c>
      <c r="C27" s="6">
        <f t="shared" ref="C27:E27" si="2">SUM(C28:C36)</f>
        <v>0</v>
      </c>
      <c r="D27" s="6">
        <f t="shared" si="2"/>
        <v>0</v>
      </c>
      <c r="E27" s="6">
        <f t="shared" si="2"/>
        <v>0</v>
      </c>
      <c r="F27" s="215"/>
      <c r="G27" s="149">
        <f>SUM(D27:E27)</f>
        <v>0</v>
      </c>
    </row>
    <row r="28" spans="1:12" x14ac:dyDescent="0.25">
      <c r="A28" s="7" t="s">
        <v>1317</v>
      </c>
      <c r="B28" s="46"/>
      <c r="C28" s="47"/>
      <c r="D28" s="48"/>
      <c r="E28" s="48"/>
      <c r="F28" s="53"/>
    </row>
    <row r="29" spans="1:12" x14ac:dyDescent="0.25">
      <c r="A29" s="7" t="s">
        <v>1318</v>
      </c>
      <c r="B29" s="46"/>
      <c r="C29" s="47"/>
      <c r="D29" s="48"/>
      <c r="E29" s="48"/>
      <c r="F29" s="53"/>
    </row>
    <row r="30" spans="1:12" x14ac:dyDescent="0.25">
      <c r="A30" s="7" t="s">
        <v>1319</v>
      </c>
      <c r="B30" s="46"/>
      <c r="C30" s="47"/>
      <c r="D30" s="48"/>
      <c r="E30" s="48"/>
      <c r="F30" s="53"/>
    </row>
    <row r="31" spans="1:12" x14ac:dyDescent="0.25">
      <c r="A31" s="7" t="s">
        <v>1320</v>
      </c>
      <c r="B31" s="46"/>
      <c r="C31" s="47"/>
      <c r="D31" s="48"/>
      <c r="E31" s="48"/>
      <c r="F31" s="53"/>
      <c r="L31" s="53"/>
    </row>
    <row r="32" spans="1:12" x14ac:dyDescent="0.25">
      <c r="A32" s="7" t="s">
        <v>1321</v>
      </c>
      <c r="B32" s="46"/>
      <c r="C32" s="47"/>
      <c r="D32" s="48"/>
      <c r="E32" s="48"/>
      <c r="F32" s="53"/>
      <c r="L32" s="53"/>
    </row>
    <row r="33" spans="1:12" x14ac:dyDescent="0.25">
      <c r="A33" s="7" t="s">
        <v>1322</v>
      </c>
      <c r="B33" s="46"/>
      <c r="C33" s="47"/>
      <c r="D33" s="48"/>
      <c r="E33" s="48"/>
      <c r="F33" s="53"/>
      <c r="L33" s="53"/>
    </row>
    <row r="34" spans="1:12" x14ac:dyDescent="0.25">
      <c r="A34" s="7" t="s">
        <v>1323</v>
      </c>
      <c r="B34" s="46"/>
      <c r="C34" s="47"/>
      <c r="D34" s="48"/>
      <c r="E34" s="48"/>
      <c r="F34" s="53"/>
      <c r="L34" s="53"/>
    </row>
    <row r="35" spans="1:12" x14ac:dyDescent="0.25">
      <c r="A35" s="7" t="s">
        <v>1324</v>
      </c>
      <c r="B35" s="46"/>
      <c r="C35" s="47"/>
      <c r="D35" s="48"/>
      <c r="E35" s="48"/>
      <c r="F35" s="53"/>
      <c r="L35" s="53"/>
    </row>
    <row r="36" spans="1:12" x14ac:dyDescent="0.25">
      <c r="A36" s="7" t="s">
        <v>1325</v>
      </c>
      <c r="B36" s="46"/>
      <c r="C36" s="47"/>
      <c r="D36" s="48"/>
      <c r="E36" s="48"/>
      <c r="F36" s="53"/>
      <c r="L36" s="53"/>
    </row>
    <row r="37" spans="1:12" x14ac:dyDescent="0.25">
      <c r="A37" s="5" t="s">
        <v>8</v>
      </c>
      <c r="B37" s="6">
        <f t="shared" ref="B37:E37" si="3">SUM(B38:B46)</f>
        <v>0</v>
      </c>
      <c r="C37" s="6">
        <f t="shared" si="3"/>
        <v>0</v>
      </c>
      <c r="D37" s="6">
        <f t="shared" si="3"/>
        <v>0</v>
      </c>
      <c r="E37" s="6">
        <f t="shared" si="3"/>
        <v>0</v>
      </c>
      <c r="F37" s="215"/>
      <c r="G37" s="150">
        <f>SUM(D37:E37)</f>
        <v>0</v>
      </c>
      <c r="H37"/>
      <c r="L37" s="53"/>
    </row>
    <row r="38" spans="1:12" x14ac:dyDescent="0.25">
      <c r="A38" s="7" t="s">
        <v>1326</v>
      </c>
      <c r="B38" s="46"/>
      <c r="C38" s="47"/>
      <c r="D38" s="48"/>
      <c r="E38" s="48"/>
      <c r="F38" s="53"/>
      <c r="L38" s="53"/>
    </row>
    <row r="39" spans="1:12" x14ac:dyDescent="0.25">
      <c r="A39" s="7" t="s">
        <v>1327</v>
      </c>
      <c r="B39" s="46"/>
      <c r="C39" s="47"/>
      <c r="D39" s="48"/>
      <c r="E39" s="48"/>
      <c r="F39" s="53"/>
      <c r="L39" s="53"/>
    </row>
    <row r="40" spans="1:12" x14ac:dyDescent="0.25">
      <c r="A40" s="7" t="s">
        <v>1328</v>
      </c>
      <c r="B40" s="46"/>
      <c r="C40" s="47"/>
      <c r="D40" s="48"/>
      <c r="E40" s="48"/>
      <c r="F40" s="53"/>
      <c r="L40" s="44"/>
    </row>
    <row r="41" spans="1:12" x14ac:dyDescent="0.25">
      <c r="A41" s="7" t="s">
        <v>1329</v>
      </c>
      <c r="B41" s="46"/>
      <c r="C41" s="47"/>
      <c r="D41" s="48"/>
      <c r="E41" s="48"/>
      <c r="F41" s="53"/>
    </row>
    <row r="42" spans="1:12" x14ac:dyDescent="0.25">
      <c r="A42" s="7" t="s">
        <v>1330</v>
      </c>
      <c r="B42" s="46"/>
      <c r="C42" s="47"/>
      <c r="D42" s="48"/>
      <c r="E42" s="48"/>
      <c r="F42" s="53"/>
    </row>
    <row r="43" spans="1:12" x14ac:dyDescent="0.25">
      <c r="A43" s="7" t="s">
        <v>1331</v>
      </c>
      <c r="B43" s="46"/>
      <c r="C43" s="47"/>
      <c r="D43" s="48"/>
      <c r="E43" s="48"/>
      <c r="F43" s="53"/>
    </row>
    <row r="44" spans="1:12" x14ac:dyDescent="0.25">
      <c r="A44" s="7" t="s">
        <v>1332</v>
      </c>
      <c r="B44" s="46"/>
      <c r="C44" s="47"/>
      <c r="D44" s="48"/>
      <c r="E44" s="48"/>
      <c r="F44" s="53"/>
    </row>
    <row r="45" spans="1:12" x14ac:dyDescent="0.25">
      <c r="A45" s="7" t="s">
        <v>1333</v>
      </c>
      <c r="B45" s="46"/>
      <c r="C45" s="47"/>
      <c r="D45" s="48"/>
      <c r="E45" s="48"/>
      <c r="F45" s="53"/>
    </row>
    <row r="46" spans="1:12" x14ac:dyDescent="0.25">
      <c r="A46" s="7" t="s">
        <v>1334</v>
      </c>
      <c r="B46" s="46"/>
      <c r="C46" s="47"/>
      <c r="D46" s="48"/>
      <c r="E46" s="48"/>
      <c r="F46" s="53"/>
    </row>
    <row r="47" spans="1:12" x14ac:dyDescent="0.25">
      <c r="A47" s="5" t="s">
        <v>665</v>
      </c>
      <c r="B47" s="6">
        <f>SUM(B48:B56)</f>
        <v>0</v>
      </c>
      <c r="C47" s="6">
        <f t="shared" ref="C47:D47" si="4">SUM(C48:C56)</f>
        <v>0</v>
      </c>
      <c r="D47" s="6">
        <f t="shared" si="4"/>
        <v>0</v>
      </c>
      <c r="E47" s="35"/>
      <c r="F47" s="215"/>
    </row>
    <row r="48" spans="1:12" x14ac:dyDescent="0.25">
      <c r="A48" s="7" t="s">
        <v>1335</v>
      </c>
      <c r="B48" s="46"/>
      <c r="C48" s="47"/>
      <c r="D48" s="48"/>
      <c r="E48" s="34" t="s">
        <v>1190</v>
      </c>
      <c r="F48" s="216"/>
    </row>
    <row r="49" spans="1:6" x14ac:dyDescent="0.25">
      <c r="A49" s="7" t="s">
        <v>1336</v>
      </c>
      <c r="B49" s="46"/>
      <c r="C49" s="47"/>
      <c r="D49" s="48"/>
      <c r="E49" s="34">
        <v>5</v>
      </c>
      <c r="F49" s="216"/>
    </row>
    <row r="50" spans="1:6" x14ac:dyDescent="0.25">
      <c r="A50" s="7" t="s">
        <v>1337</v>
      </c>
      <c r="B50" s="46"/>
      <c r="C50" s="47"/>
      <c r="D50" s="48"/>
      <c r="E50" s="34">
        <v>5</v>
      </c>
      <c r="F50" s="216"/>
    </row>
    <row r="51" spans="1:6" x14ac:dyDescent="0.25">
      <c r="A51" s="7" t="s">
        <v>1338</v>
      </c>
      <c r="B51" s="46"/>
      <c r="C51" s="47"/>
      <c r="D51" s="48"/>
      <c r="E51" s="34">
        <v>5</v>
      </c>
      <c r="F51" s="216"/>
    </row>
    <row r="52" spans="1:6" x14ac:dyDescent="0.25">
      <c r="A52" s="7" t="s">
        <v>1339</v>
      </c>
      <c r="B52" s="46"/>
      <c r="C52" s="47"/>
      <c r="D52" s="48"/>
      <c r="E52" s="34">
        <v>5</v>
      </c>
      <c r="F52" s="216"/>
    </row>
    <row r="53" spans="1:6" x14ac:dyDescent="0.25">
      <c r="A53" s="7" t="s">
        <v>1340</v>
      </c>
      <c r="B53" s="46"/>
      <c r="C53" s="47"/>
      <c r="D53" s="48"/>
      <c r="E53" s="34">
        <v>5</v>
      </c>
      <c r="F53" s="216"/>
    </row>
    <row r="54" spans="1:6" x14ac:dyDescent="0.25">
      <c r="A54" s="7" t="s">
        <v>1341</v>
      </c>
      <c r="B54" s="46"/>
      <c r="C54" s="47"/>
      <c r="D54" s="48"/>
      <c r="E54" s="34">
        <v>5</v>
      </c>
      <c r="F54" s="216"/>
    </row>
    <row r="55" spans="1:6" x14ac:dyDescent="0.25">
      <c r="A55" s="7" t="s">
        <v>1342</v>
      </c>
      <c r="B55" s="46"/>
      <c r="C55" s="47"/>
      <c r="D55" s="48"/>
      <c r="E55" s="34">
        <v>5</v>
      </c>
      <c r="F55" s="216"/>
    </row>
    <row r="56" spans="1:6" x14ac:dyDescent="0.25">
      <c r="A56" s="7" t="s">
        <v>1343</v>
      </c>
      <c r="B56" s="46"/>
      <c r="C56" s="47"/>
      <c r="D56" s="48"/>
      <c r="E56" s="34">
        <v>5</v>
      </c>
      <c r="F56" s="216"/>
    </row>
  </sheetData>
  <mergeCells count="4">
    <mergeCell ref="D13:E13"/>
    <mergeCell ref="G16:H16"/>
    <mergeCell ref="G15:H15"/>
    <mergeCell ref="G12:I12"/>
  </mergeCells>
  <conditionalFormatting sqref="E11">
    <cfRule type="expression" dxfId="90" priority="1">
      <formula>E11 &lt; 0</formula>
    </cfRule>
  </conditionalFormatting>
  <conditionalFormatting sqref="G15">
    <cfRule type="containsText" dxfId="89" priority="8" operator="containsText" text="20">
      <formula>NOT(ISERROR(SEARCH("20",G15)))</formula>
    </cfRule>
    <cfRule type="containsText" dxfId="88" priority="9" operator="containsText" text="false">
      <formula>NOT(ISERROR(SEARCH("false",G15)))</formula>
    </cfRule>
  </conditionalFormatting>
  <conditionalFormatting sqref="G12:I12">
    <cfRule type="expression" dxfId="87" priority="2">
      <formula>E11 &lt; 0</formula>
    </cfRule>
  </conditionalFormatting>
  <conditionalFormatting sqref="H7">
    <cfRule type="cellIs" dxfId="86" priority="6" operator="lessThan">
      <formula>0</formula>
    </cfRule>
  </conditionalFormatting>
  <conditionalFormatting sqref="H11">
    <cfRule type="cellIs" dxfId="85" priority="5" operator="greaterThan">
      <formula>0</formula>
    </cfRule>
  </conditionalFormatting>
  <conditionalFormatting sqref="I11">
    <cfRule type="expression" dxfId="84" priority="3">
      <formula>H11 &gt; 0</formula>
    </cfRule>
  </conditionalFormatting>
  <pageMargins left="0.7" right="0.7" top="0.75" bottom="0.75" header="0.3" footer="0.3"/>
  <pageSetup scale="83"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J44"/>
  <sheetViews>
    <sheetView zoomScale="90" zoomScaleNormal="90" workbookViewId="0">
      <selection activeCell="A8" sqref="A8"/>
    </sheetView>
  </sheetViews>
  <sheetFormatPr defaultColWidth="8.5703125" defaultRowHeight="15" x14ac:dyDescent="0.25"/>
  <cols>
    <col min="1" max="1" width="63.42578125" style="45" customWidth="1"/>
    <col min="2" max="2" width="30.140625" style="45" customWidth="1"/>
    <col min="3" max="4" width="25" style="45" customWidth="1"/>
    <col min="5" max="5" width="98.85546875" style="14" customWidth="1"/>
    <col min="6" max="16384" width="8.5703125" style="45"/>
  </cols>
  <sheetData>
    <row r="1" spans="1:5" ht="15.75" thickBot="1" x14ac:dyDescent="0.3"/>
    <row r="2" spans="1:5" x14ac:dyDescent="0.25">
      <c r="B2" s="96" t="s">
        <v>13</v>
      </c>
      <c r="C2" s="130">
        <f>'3.b1 ESSER Expenditures'!C2</f>
        <v>0</v>
      </c>
    </row>
    <row r="3" spans="1:5" x14ac:dyDescent="0.25">
      <c r="B3" s="97" t="s">
        <v>14</v>
      </c>
      <c r="C3" s="100" t="e">
        <f>INDEX(Concordance!$B$2:$B$556,MATCH('3.b1 ESSER Expenditures'!$C$2,Concordance!$A$2:$A$556,0))</f>
        <v>#N/A</v>
      </c>
    </row>
    <row r="4" spans="1:5" x14ac:dyDescent="0.25">
      <c r="B4" s="97" t="s">
        <v>663</v>
      </c>
      <c r="C4" s="101" t="e">
        <f>INDEX(Concordance!$C$2:$C$556,MATCH('3.b1 ESSER Expenditures'!$C$2,Concordance!$A$2:$A$556,0))</f>
        <v>#N/A</v>
      </c>
    </row>
    <row r="5" spans="1:5" ht="15.75" thickBot="1" x14ac:dyDescent="0.3">
      <c r="B5" s="98" t="s">
        <v>664</v>
      </c>
      <c r="C5" s="102" t="e">
        <f>INDEX(Concordance!$D$2:$D$556,MATCH('3.b1 ESSER Expenditures'!$C$2,Concordance!$A$2:$A$556,0))</f>
        <v>#N/A</v>
      </c>
    </row>
    <row r="7" spans="1:5" x14ac:dyDescent="0.25">
      <c r="A7" s="106"/>
      <c r="B7" s="1" t="s">
        <v>10</v>
      </c>
      <c r="C7" s="2" t="s">
        <v>11</v>
      </c>
      <c r="D7" s="142" t="s">
        <v>12</v>
      </c>
    </row>
    <row r="8" spans="1:5" ht="27.75" x14ac:dyDescent="0.25">
      <c r="A8" s="222" t="s">
        <v>1409</v>
      </c>
      <c r="B8" s="155">
        <f>'3.b1 ESSER Expenditures'!B9</f>
        <v>0</v>
      </c>
      <c r="C8" s="156" t="e">
        <f>'3.b1 ESSER Expenditures'!C9</f>
        <v>#N/A</v>
      </c>
      <c r="D8" s="157" t="e">
        <f>SUM('3.b1 ESSER Expenditures'!D9,'3.b1 ESSER Expenditures'!E9)</f>
        <v>#N/A</v>
      </c>
      <c r="E8" s="198"/>
    </row>
    <row r="9" spans="1:5" x14ac:dyDescent="0.25">
      <c r="A9" s="107" t="s">
        <v>1378</v>
      </c>
      <c r="B9" s="155">
        <f>'3.b1 ESSER Expenditures'!B10</f>
        <v>0</v>
      </c>
      <c r="C9" s="156">
        <f>'3.b1 ESSER Expenditures'!C10</f>
        <v>0</v>
      </c>
      <c r="D9" s="157">
        <f>SUM('3.b1 ESSER Expenditures'!D10,'3.b1 ESSER Expenditures'!E10)</f>
        <v>0</v>
      </c>
    </row>
    <row r="10" spans="1:5" x14ac:dyDescent="0.25">
      <c r="A10" s="151" t="s">
        <v>1416</v>
      </c>
      <c r="B10" s="152">
        <f>'3.b1 ESSER Expenditures'!B11</f>
        <v>0</v>
      </c>
      <c r="C10" s="153" t="e">
        <f>'3.b1 ESSER Expenditures'!C11</f>
        <v>#N/A</v>
      </c>
      <c r="D10" s="154" t="e">
        <f>SUM('3.b1 ESSER Expenditures'!D11,'3.b1 ESSER Expenditures'!E11)</f>
        <v>#N/A</v>
      </c>
    </row>
    <row r="12" spans="1:5" x14ac:dyDescent="0.25">
      <c r="B12" s="1" t="s">
        <v>1</v>
      </c>
      <c r="C12" s="2" t="s">
        <v>2</v>
      </c>
      <c r="D12" s="142" t="s">
        <v>3</v>
      </c>
    </row>
    <row r="13" spans="1:5" x14ac:dyDescent="0.25">
      <c r="A13" s="11" t="s">
        <v>9</v>
      </c>
      <c r="B13" s="1" t="s">
        <v>1376</v>
      </c>
      <c r="C13" s="2" t="s">
        <v>1377</v>
      </c>
      <c r="D13" s="142" t="s">
        <v>1377</v>
      </c>
    </row>
    <row r="14" spans="1:5" ht="30" x14ac:dyDescent="0.25">
      <c r="B14" s="3" t="s">
        <v>1145</v>
      </c>
      <c r="C14" s="4" t="s">
        <v>1145</v>
      </c>
      <c r="D14" s="20" t="s">
        <v>1212</v>
      </c>
      <c r="E14" s="193" t="s">
        <v>1417</v>
      </c>
    </row>
    <row r="15" spans="1:5" x14ac:dyDescent="0.25">
      <c r="A15" s="8" t="s">
        <v>0</v>
      </c>
      <c r="B15" s="9">
        <f>B16+B24+B36+B38</f>
        <v>0</v>
      </c>
      <c r="C15" s="10">
        <f>C16+C24+C36+C38</f>
        <v>0</v>
      </c>
      <c r="D15" s="21">
        <f>D16+D24+D36+D38</f>
        <v>0</v>
      </c>
      <c r="E15" s="193" t="s">
        <v>1393</v>
      </c>
    </row>
    <row r="16" spans="1:5" x14ac:dyDescent="0.25">
      <c r="A16" s="5" t="s">
        <v>1153</v>
      </c>
      <c r="B16" s="6">
        <f>SUM(B17:B23)</f>
        <v>0</v>
      </c>
      <c r="C16" s="6">
        <f>SUM(C17:C23)</f>
        <v>0</v>
      </c>
      <c r="D16" s="6">
        <f>SUM(D17:D23)</f>
        <v>0</v>
      </c>
      <c r="E16" s="14" t="str">
        <f>IF(AND(B16='3.b1 ESSER Expenditures'!B17,'3.b2 ESSER Activities '!C16='3.b1 ESSER Expenditures'!C17,'3.b2 ESSER Activities '!D16='3.b1 ESSER Expenditures'!D17),"","All category subtotals must match the reported category subtotals in 3.b1.")</f>
        <v/>
      </c>
    </row>
    <row r="17" spans="1:10" ht="30" x14ac:dyDescent="0.25">
      <c r="A17" s="121" t="s">
        <v>1280</v>
      </c>
      <c r="B17" s="46"/>
      <c r="C17" s="47"/>
      <c r="D17" s="48"/>
    </row>
    <row r="18" spans="1:10" x14ac:dyDescent="0.25">
      <c r="A18" s="121" t="s">
        <v>1213</v>
      </c>
      <c r="B18" s="46"/>
      <c r="C18" s="47"/>
      <c r="D18" s="48"/>
    </row>
    <row r="19" spans="1:10" x14ac:dyDescent="0.25">
      <c r="A19" s="121" t="s">
        <v>1267</v>
      </c>
      <c r="B19" s="46"/>
      <c r="C19" s="47"/>
      <c r="D19" s="48"/>
    </row>
    <row r="20" spans="1:10" x14ac:dyDescent="0.25">
      <c r="A20" s="121" t="s">
        <v>1214</v>
      </c>
      <c r="B20" s="46"/>
      <c r="C20" s="47"/>
      <c r="D20" s="48"/>
    </row>
    <row r="21" spans="1:10" ht="30" x14ac:dyDescent="0.25">
      <c r="A21" s="121" t="s">
        <v>1281</v>
      </c>
      <c r="B21" s="46"/>
      <c r="C21" s="47"/>
      <c r="D21" s="48"/>
    </row>
    <row r="22" spans="1:10" ht="30" x14ac:dyDescent="0.25">
      <c r="A22" s="121" t="s">
        <v>1282</v>
      </c>
      <c r="B22" s="46"/>
      <c r="C22" s="47"/>
      <c r="D22" s="48"/>
    </row>
    <row r="23" spans="1:10" ht="30" x14ac:dyDescent="0.25">
      <c r="A23" s="121" t="s">
        <v>1283</v>
      </c>
      <c r="B23" s="46"/>
      <c r="C23" s="47"/>
      <c r="D23" s="48"/>
    </row>
    <row r="24" spans="1:10" ht="30" x14ac:dyDescent="0.25">
      <c r="A24" s="5" t="s">
        <v>7</v>
      </c>
      <c r="B24" s="6">
        <f>SUM(B25:B35)</f>
        <v>0</v>
      </c>
      <c r="C24" s="6">
        <f>SUM(C25:C35)</f>
        <v>0</v>
      </c>
      <c r="D24" s="6">
        <f>SUM(D25:D35)</f>
        <v>0</v>
      </c>
      <c r="E24" s="14" t="str">
        <f>IF(AND(B24='3.b1 ESSER Expenditures'!B27,'3.b2 ESSER Activities '!C24='3.b1 ESSER Expenditures'!C27,'3.b2 ESSER Activities '!D24='3.b1 ESSER Expenditures'!G27),"","All category subtotals must match the reported category subtotals in 3.b1.")</f>
        <v/>
      </c>
    </row>
    <row r="25" spans="1:10" ht="32.450000000000003" customHeight="1" x14ac:dyDescent="0.25">
      <c r="A25" s="121" t="s">
        <v>1344</v>
      </c>
      <c r="B25" s="46"/>
      <c r="C25" s="47"/>
      <c r="D25" s="48"/>
      <c r="E25" s="176" t="b">
        <f>IF(SUM('3.d3 20% Set Aside Activities'!E11:E13)&gt;'3.b2 ESSER Activities '!D25,"An expenditure was reported in 3.d3 for summer learning or enrichment, afterschool programs, or extended learning. Ensure the amount reported here is equal to or greater than the amount in 3.d3.")</f>
        <v>0</v>
      </c>
    </row>
    <row r="26" spans="1:10" ht="28.9" customHeight="1" x14ac:dyDescent="0.25">
      <c r="A26" s="121" t="s">
        <v>1345</v>
      </c>
      <c r="B26" s="46"/>
      <c r="C26" s="47"/>
      <c r="D26" s="48"/>
      <c r="E26" s="177" t="b">
        <f>IF(D26&lt;'3.d3 20% Set Aside Activities'!E14,"An expenditure was reported in 3.d3 for tutoring. Ensure the expenditure reported here is equal to or greater than the amount in 3.d3.")</f>
        <v>0</v>
      </c>
    </row>
    <row r="27" spans="1:10" ht="43.9" customHeight="1" x14ac:dyDescent="0.25">
      <c r="A27" s="121" t="s">
        <v>1346</v>
      </c>
      <c r="B27" s="46"/>
      <c r="C27" s="47"/>
      <c r="D27" s="48"/>
      <c r="E27" s="177" t="b">
        <f>IF(D27&lt;'3.d3 20% Set Aside Activities'!E18,"An expenditure was reported in 3.d3 for additional staffing/activities to identify/respond to unique student needs or provide targeted supports. Ensure the amount reported here is equal or greater than the amount in 3.d3.")</f>
        <v>0</v>
      </c>
    </row>
    <row r="28" spans="1:10" ht="32.450000000000003" customHeight="1" x14ac:dyDescent="0.25">
      <c r="A28" s="121" t="s">
        <v>1347</v>
      </c>
      <c r="B28" s="46"/>
      <c r="C28" s="47"/>
      <c r="D28" s="48"/>
      <c r="E28" s="177" t="b">
        <f>IF(D28&lt;'3.d3 20% Set Aside Activities'!E19,"An expenditure was reported in 3.d3 for universal screenings, academic assessments, and intervention data systems. Ensure the expenditure reported here is equal to or greater than the amount in 3.d3.")</f>
        <v>0</v>
      </c>
      <c r="J28" s="53"/>
    </row>
    <row r="29" spans="1:10" ht="30" x14ac:dyDescent="0.25">
      <c r="A29" s="121" t="s">
        <v>1348</v>
      </c>
      <c r="B29" s="46"/>
      <c r="C29" s="47"/>
      <c r="D29" s="48"/>
      <c r="E29" s="177" t="b">
        <f>IF(D29&lt;'3.d3 20% Set Aside Activities'!E20,"An expenditure was recorded in 3.d3 for improved coordination of services for students. Ensure the amount reported here is equal to or greater than the amount in 3.d3.")</f>
        <v>0</v>
      </c>
      <c r="J29" s="53"/>
    </row>
    <row r="30" spans="1:10" ht="27.6" customHeight="1" x14ac:dyDescent="0.25">
      <c r="A30" s="121" t="s">
        <v>1349</v>
      </c>
      <c r="B30" s="46"/>
      <c r="C30" s="47"/>
      <c r="D30" s="48"/>
      <c r="E30" s="176" t="b">
        <f>IF(D30&lt;'3.d3 20% Set Aside Activities'!E21,"An expenditure was reported in 3.d3 for early childhood programs. Ensure the expenditure reported here is equal to or greater than the amount in 3.d3.")</f>
        <v>0</v>
      </c>
      <c r="J30" s="53"/>
    </row>
    <row r="31" spans="1:10" x14ac:dyDescent="0.25">
      <c r="A31" s="121" t="s">
        <v>1350</v>
      </c>
      <c r="B31" s="46"/>
      <c r="C31" s="47"/>
      <c r="D31" s="48"/>
      <c r="J31" s="53"/>
    </row>
    <row r="32" spans="1:10" x14ac:dyDescent="0.25">
      <c r="A32" s="121" t="s">
        <v>1351</v>
      </c>
      <c r="B32" s="46"/>
      <c r="C32" s="47"/>
      <c r="D32" s="48"/>
      <c r="J32" s="53"/>
    </row>
    <row r="33" spans="1:10" ht="28.9" customHeight="1" x14ac:dyDescent="0.25">
      <c r="A33" s="121" t="s">
        <v>1352</v>
      </c>
      <c r="B33" s="46"/>
      <c r="C33" s="47"/>
      <c r="D33" s="48"/>
      <c r="E33" s="176" t="b">
        <f>IF(D33&lt;'3.d3 20% Set Aside Activities'!E22,"An expenditure was reported in 3.d3 for curriculum adoption and learning materials. Ensure the amount reported here is equal to or greater than the amount in 3.d3.")</f>
        <v>0</v>
      </c>
      <c r="J33" s="53"/>
    </row>
    <row r="34" spans="1:10" ht="29.45" customHeight="1" x14ac:dyDescent="0.25">
      <c r="A34" s="121" t="s">
        <v>1353</v>
      </c>
      <c r="B34" s="46"/>
      <c r="C34" s="47"/>
      <c r="D34" s="48"/>
      <c r="E34" s="176" t="b">
        <f>IF(D34&lt;'3.d3 20% Set Aside Activities'!E23,"An expenditure was reported in 3.d3 for core staff capacity building to increase instructional quality. Ensure the amount reported here is equal to or greater than the amount in 3.d3.")</f>
        <v>0</v>
      </c>
      <c r="J34" s="53"/>
    </row>
    <row r="35" spans="1:10" ht="31.15" customHeight="1" x14ac:dyDescent="0.25">
      <c r="A35" s="122" t="s">
        <v>1354</v>
      </c>
      <c r="B35" s="46"/>
      <c r="C35" s="47"/>
      <c r="D35" s="48"/>
      <c r="E35" s="177" t="b">
        <f>IF(D35&lt;'3.d3 20% Set Aside Activities'!E15,"An expenditure was reported in 3.d3 for additional classroom teachers. Ensure the amount reported here is equal to or greater than the amount in 3.d3.")</f>
        <v>0</v>
      </c>
      <c r="J35" s="53"/>
    </row>
    <row r="36" spans="1:10" x14ac:dyDescent="0.25">
      <c r="A36" s="5" t="s">
        <v>8</v>
      </c>
      <c r="B36" s="6">
        <f>SUM(B37:B37)</f>
        <v>0</v>
      </c>
      <c r="C36" s="6">
        <f>SUM(C37:C37)</f>
        <v>0</v>
      </c>
      <c r="D36" s="6">
        <f>SUM(D37:D37)</f>
        <v>0</v>
      </c>
      <c r="E36" s="14" t="str">
        <f>IF(AND('3.b2 ESSER Activities '!B36='3.b1 ESSER Expenditures'!B37,'3.b2 ESSER Activities '!C36='3.b1 ESSER Expenditures'!C37,'3.b2 ESSER Activities '!D36='3.b1 ESSER Expenditures'!G37),"","All category subtotals must match reported category subtotals in 3.b1.")</f>
        <v/>
      </c>
      <c r="J36" s="53"/>
    </row>
    <row r="37" spans="1:10" ht="43.15" customHeight="1" x14ac:dyDescent="0.25">
      <c r="A37" s="121" t="s">
        <v>1355</v>
      </c>
      <c r="B37" s="46"/>
      <c r="C37" s="47"/>
      <c r="D37" s="48"/>
      <c r="E37" s="14" t="b">
        <f>IF(SUM('3.d3 20% Set Aside Activities'!E16:E17)&gt;'3.b2 ESSER Activities '!D37,"An expenditure was reported in 3.d3 for additional staffing for social-emotional well-being or additional staff for mental health needs for students. Ensure the amount reported here is equal to or greater than the amount in 3.d3.")</f>
        <v>0</v>
      </c>
      <c r="J37" s="53"/>
    </row>
    <row r="38" spans="1:10" x14ac:dyDescent="0.25">
      <c r="A38" s="5" t="s">
        <v>665</v>
      </c>
      <c r="B38" s="6">
        <f>SUM(B39:B44)</f>
        <v>0</v>
      </c>
      <c r="C38" s="6">
        <f>SUM(C39:C44)</f>
        <v>0</v>
      </c>
      <c r="D38" s="6">
        <f>SUM(D39:D44)</f>
        <v>0</v>
      </c>
      <c r="E38" s="14" t="str">
        <f>IF(AND(B38='3.b1 ESSER Expenditures'!B47,'3.b2 ESSER Activities '!C38='3.b1 ESSER Expenditures'!C47,'3.b2 ESSER Activities '!D38='3.b1 ESSER Expenditures'!D47),"","All category subtotals must match the reported category subtotals in 3.b1.")</f>
        <v/>
      </c>
    </row>
    <row r="39" spans="1:10" ht="30" x14ac:dyDescent="0.25">
      <c r="A39" s="121" t="s">
        <v>1356</v>
      </c>
      <c r="B39" s="46"/>
      <c r="C39" s="47"/>
      <c r="D39" s="48"/>
    </row>
    <row r="40" spans="1:10" ht="30" x14ac:dyDescent="0.25">
      <c r="A40" s="121" t="s">
        <v>1215</v>
      </c>
      <c r="B40" s="46"/>
      <c r="C40" s="47"/>
      <c r="D40" s="48"/>
    </row>
    <row r="41" spans="1:10" ht="30" x14ac:dyDescent="0.25">
      <c r="A41" s="121" t="s">
        <v>1357</v>
      </c>
      <c r="B41" s="46"/>
      <c r="C41" s="47"/>
      <c r="D41" s="48"/>
    </row>
    <row r="42" spans="1:10" ht="30" x14ac:dyDescent="0.25">
      <c r="A42" s="121" t="s">
        <v>1358</v>
      </c>
      <c r="B42" s="46"/>
      <c r="C42" s="47"/>
      <c r="D42" s="48"/>
    </row>
    <row r="43" spans="1:10" ht="30" x14ac:dyDescent="0.25">
      <c r="A43" s="121" t="s">
        <v>1359</v>
      </c>
      <c r="B43" s="46"/>
      <c r="C43" s="47"/>
      <c r="D43" s="48"/>
    </row>
    <row r="44" spans="1:10" ht="45" x14ac:dyDescent="0.25">
      <c r="A44" s="121" t="s">
        <v>1360</v>
      </c>
      <c r="B44" s="46"/>
      <c r="C44" s="47"/>
      <c r="D44" s="48"/>
    </row>
  </sheetData>
  <conditionalFormatting sqref="B10:D10">
    <cfRule type="cellIs" dxfId="79" priority="38" operator="lessThan">
      <formula>0</formula>
    </cfRule>
  </conditionalFormatting>
  <conditionalFormatting sqref="E16">
    <cfRule type="containsText" dxfId="60" priority="44" operator="containsText" text="subtotals">
      <formula>NOT(ISERROR(SEARCH("subtotals",E16)))</formula>
    </cfRule>
  </conditionalFormatting>
  <conditionalFormatting sqref="E24">
    <cfRule type="containsText" dxfId="59" priority="43" operator="containsText" text="subtotals">
      <formula>NOT(ISERROR(SEARCH("subtotals",E24)))</formula>
    </cfRule>
  </conditionalFormatting>
  <conditionalFormatting sqref="E25:E26">
    <cfRule type="containsText" dxfId="58" priority="27" operator="containsText" text="False">
      <formula>NOT(ISERROR(SEARCH("False",E25)))</formula>
    </cfRule>
  </conditionalFormatting>
  <conditionalFormatting sqref="E25:E30">
    <cfRule type="containsText" dxfId="57" priority="16" operator="containsText" text="expenditure">
      <formula>NOT(ISERROR(SEARCH("expenditure",E25)))</formula>
    </cfRule>
  </conditionalFormatting>
  <conditionalFormatting sqref="E26">
    <cfRule type="containsText" dxfId="56" priority="14" operator="containsText" text="0">
      <formula>NOT(ISERROR(SEARCH("0",E26)))</formula>
    </cfRule>
  </conditionalFormatting>
  <conditionalFormatting sqref="E27">
    <cfRule type="containsText" dxfId="55" priority="22" operator="containsText" text="false">
      <formula>NOT(ISERROR(SEARCH("false",E27)))</formula>
    </cfRule>
  </conditionalFormatting>
  <conditionalFormatting sqref="E28">
    <cfRule type="containsText" dxfId="54" priority="20" operator="containsText" text="false">
      <formula>NOT(ISERROR(SEARCH("false",E28)))</formula>
    </cfRule>
  </conditionalFormatting>
  <conditionalFormatting sqref="E29:E30">
    <cfRule type="containsText" dxfId="53" priority="15" operator="containsText" text="false">
      <formula>NOT(ISERROR(SEARCH("false",E29)))</formula>
    </cfRule>
  </conditionalFormatting>
  <conditionalFormatting sqref="E33:E35">
    <cfRule type="containsText" dxfId="52" priority="3" operator="containsText" text="expenditure">
      <formula>NOT(ISERROR(SEARCH("expenditure",E33)))</formula>
    </cfRule>
    <cfRule type="containsText" dxfId="51" priority="1" operator="containsText" text="false">
      <formula>NOT(ISERROR(SEARCH("false",E33)))</formula>
    </cfRule>
  </conditionalFormatting>
  <conditionalFormatting sqref="E36">
    <cfRule type="containsText" dxfId="50" priority="42" operator="containsText" text="subtotals">
      <formula>NOT(ISERROR(SEARCH("subtotals",E36)))</formula>
    </cfRule>
  </conditionalFormatting>
  <conditionalFormatting sqref="E37">
    <cfRule type="containsText" dxfId="49" priority="9" operator="containsText" text="expenditure">
      <formula>NOT(ISERROR(SEARCH("expenditure",E37)))</formula>
    </cfRule>
    <cfRule type="containsText" dxfId="48" priority="10" operator="containsText" text="false">
      <formula>NOT(ISERROR(SEARCH("false",E37)))</formula>
    </cfRule>
  </conditionalFormatting>
  <conditionalFormatting sqref="E38">
    <cfRule type="containsText" dxfId="47" priority="41" operator="containsText" text="subtotals">
      <formula>NOT(ISERROR(SEARCH("subtotals",E38)))</formula>
    </cfRule>
  </conditionalFormatting>
  <dataValidations count="1">
    <dataValidation allowBlank="1" showInputMessage="1" showErrorMessage="1" prompt="If an expenditure amount is reported here, ensure to answer &quot;Yes&quot; to 3.b7 regarding the LEA providing Wi-Fi to students." sqref="D32" xr:uid="{6F553B86-260B-4D6F-B0AB-8CFCD74C17DA}"/>
  </dataValidations>
  <pageMargins left="0.7" right="0.7" top="0.75" bottom="0.75" header="0.3" footer="0.3"/>
  <pageSetup orientation="portrait" horizontalDpi="1200" verticalDpi="1200" r:id="rId1"/>
  <extLst>
    <ext xmlns:x14="http://schemas.microsoft.com/office/spreadsheetml/2009/9/main" uri="{78C0D931-6437-407d-A8EE-F0AAD7539E65}">
      <x14:conditionalFormattings>
        <x14:conditionalFormatting xmlns:xm="http://schemas.microsoft.com/office/excel/2006/main">
          <x14:cfRule type="expression" priority="60" id="{D0EA2B85-64E2-406C-A12A-FF4251AE2398}">
            <xm:f>$B$16&lt;&gt;'3.b1 ESSER Expenditures'!$B$17</xm:f>
            <x14:dxf>
              <font>
                <color theme="0"/>
              </font>
              <fill>
                <patternFill>
                  <bgColor rgb="FFFF0000"/>
                </patternFill>
              </fill>
            </x14:dxf>
          </x14:cfRule>
          <xm:sqref>B16</xm:sqref>
        </x14:conditionalFormatting>
        <x14:conditionalFormatting xmlns:xm="http://schemas.microsoft.com/office/excel/2006/main">
          <x14:cfRule type="expression" priority="57" id="{B32ACA0A-9440-4E55-A918-19431236FB87}">
            <xm:f>$B$24&lt;&gt;'3.b1 ESSER Expenditures'!$B$27</xm:f>
            <x14:dxf>
              <font>
                <color theme="0"/>
              </font>
              <fill>
                <patternFill>
                  <bgColor rgb="FFFF0000"/>
                </patternFill>
              </fill>
            </x14:dxf>
          </x14:cfRule>
          <xm:sqref>B24</xm:sqref>
        </x14:conditionalFormatting>
        <x14:conditionalFormatting xmlns:xm="http://schemas.microsoft.com/office/excel/2006/main">
          <x14:cfRule type="expression" priority="52" id="{1CDE1621-E7DA-4F89-8F94-3AA9D61A8874}">
            <xm:f>$B$36&lt;&gt;'3.b1 ESSER Expenditures'!$B$37</xm:f>
            <x14:dxf>
              <font>
                <color theme="0"/>
              </font>
              <fill>
                <patternFill>
                  <bgColor rgb="FFFF0000"/>
                </patternFill>
              </fill>
            </x14:dxf>
          </x14:cfRule>
          <xm:sqref>B36</xm:sqref>
        </x14:conditionalFormatting>
        <x14:conditionalFormatting xmlns:xm="http://schemas.microsoft.com/office/excel/2006/main">
          <x14:cfRule type="expression" priority="50" id="{0221E339-0E06-49FF-A530-7B7AF937F91E}">
            <xm:f>$B$38&lt;&gt;'3.b1 ESSER Expenditures'!$B$47</xm:f>
            <x14:dxf>
              <font>
                <color theme="0"/>
              </font>
              <fill>
                <patternFill>
                  <bgColor rgb="FFFF0000"/>
                </patternFill>
              </fill>
            </x14:dxf>
          </x14:cfRule>
          <xm:sqref>B38</xm:sqref>
        </x14:conditionalFormatting>
        <x14:conditionalFormatting xmlns:xm="http://schemas.microsoft.com/office/excel/2006/main">
          <x14:cfRule type="expression" priority="59" id="{0AC8A5DC-BA49-4484-8D27-7B1319E19429}">
            <xm:f>$C$16&lt;&gt;'3.b1 ESSER Expenditures'!$C$17</xm:f>
            <x14:dxf>
              <font>
                <color theme="0"/>
              </font>
              <fill>
                <patternFill>
                  <bgColor rgb="FFFF0000"/>
                </patternFill>
              </fill>
            </x14:dxf>
          </x14:cfRule>
          <xm:sqref>C16</xm:sqref>
        </x14:conditionalFormatting>
        <x14:conditionalFormatting xmlns:xm="http://schemas.microsoft.com/office/excel/2006/main">
          <x14:cfRule type="expression" priority="56" id="{61806E01-D180-4E6D-B119-40147F20A59D}">
            <xm:f>$C$24&lt;&gt;'3.b1 ESSER Expenditures'!$C$27</xm:f>
            <x14:dxf>
              <font>
                <color theme="0"/>
              </font>
              <fill>
                <patternFill>
                  <bgColor rgb="FFFF0000"/>
                </patternFill>
              </fill>
            </x14:dxf>
          </x14:cfRule>
          <xm:sqref>C24</xm:sqref>
        </x14:conditionalFormatting>
        <x14:conditionalFormatting xmlns:xm="http://schemas.microsoft.com/office/excel/2006/main">
          <x14:cfRule type="expression" priority="51" id="{7E0D7E45-F15C-4C36-A052-B7E95F6B9074}">
            <xm:f>$C$36&lt;&gt;'3.b1 ESSER Expenditures'!$C$37</xm:f>
            <x14:dxf>
              <font>
                <color theme="0"/>
              </font>
              <fill>
                <patternFill>
                  <bgColor rgb="FFFF0000"/>
                </patternFill>
              </fill>
            </x14:dxf>
          </x14:cfRule>
          <xm:sqref>C36</xm:sqref>
        </x14:conditionalFormatting>
        <x14:conditionalFormatting xmlns:xm="http://schemas.microsoft.com/office/excel/2006/main">
          <x14:cfRule type="expression" priority="49" id="{CB78C28F-E9A0-4874-92E5-9093F6798323}">
            <xm:f>$C$38&lt;&gt;'3.b1 ESSER Expenditures'!$C$47</xm:f>
            <x14:dxf>
              <font>
                <color theme="0"/>
              </font>
              <fill>
                <patternFill>
                  <bgColor rgb="FFFF0000"/>
                </patternFill>
              </fill>
            </x14:dxf>
          </x14:cfRule>
          <xm:sqref>C38</xm:sqref>
        </x14:conditionalFormatting>
        <x14:conditionalFormatting xmlns:xm="http://schemas.microsoft.com/office/excel/2006/main">
          <x14:cfRule type="expression" priority="58" id="{74301618-DE69-42D1-8F7F-339F804C5C4B}">
            <xm:f>$D$16&lt;&gt;'3.b1 ESSER Expenditures'!$D$17</xm:f>
            <x14:dxf>
              <font>
                <color theme="0"/>
              </font>
              <fill>
                <patternFill>
                  <bgColor rgb="FFFF0000"/>
                </patternFill>
              </fill>
            </x14:dxf>
          </x14:cfRule>
          <xm:sqref>D16</xm:sqref>
        </x14:conditionalFormatting>
        <x14:conditionalFormatting xmlns:xm="http://schemas.microsoft.com/office/excel/2006/main">
          <x14:cfRule type="expression" priority="54" id="{ECE8BA84-5EE0-49AE-AE7E-2ED2480EBBDD}">
            <xm:f>$D$24&lt;&gt;'3.b1 ESSER Expenditures'!$G$27</xm:f>
            <x14:dxf>
              <font>
                <color theme="0"/>
              </font>
              <fill>
                <patternFill>
                  <bgColor rgb="FFFF0000"/>
                </patternFill>
              </fill>
            </x14:dxf>
          </x14:cfRule>
          <xm:sqref>D24</xm:sqref>
        </x14:conditionalFormatting>
        <x14:conditionalFormatting xmlns:xm="http://schemas.microsoft.com/office/excel/2006/main">
          <x14:cfRule type="cellIs" priority="32" stopIfTrue="1" operator="lessThan" id="{ABA068C4-039B-4E30-B022-CDDAB9A1037D}">
            <xm:f>SUM('3.d3 20% Set Aside Activities'!$E$11:$E$13)</xm:f>
            <x14:dxf>
              <fill>
                <patternFill>
                  <bgColor rgb="FFFF0000"/>
                </patternFill>
              </fill>
            </x14:dxf>
          </x14:cfRule>
          <xm:sqref>D25</xm:sqref>
        </x14:conditionalFormatting>
        <x14:conditionalFormatting xmlns:xm="http://schemas.microsoft.com/office/excel/2006/main">
          <x14:cfRule type="cellIs" priority="29" operator="lessThan" id="{71D07B13-910D-4F2D-A83C-194931023D64}">
            <xm:f>'3.d3 20% Set Aside Activities'!$E$14</xm:f>
            <x14:dxf>
              <font>
                <b/>
                <i val="0"/>
                <color theme="0"/>
              </font>
              <fill>
                <patternFill>
                  <bgColor rgb="FFFF0000"/>
                </patternFill>
              </fill>
            </x14:dxf>
          </x14:cfRule>
          <xm:sqref>D26</xm:sqref>
        </x14:conditionalFormatting>
        <x14:conditionalFormatting xmlns:xm="http://schemas.microsoft.com/office/excel/2006/main">
          <x14:cfRule type="cellIs" priority="21" operator="lessThan" id="{2E273C92-AF8D-44DF-A180-EC0B64924B15}">
            <xm:f>'3.d3 20% Set Aside Activities'!$E$18</xm:f>
            <x14:dxf>
              <fill>
                <patternFill>
                  <bgColor rgb="FFFF0000"/>
                </patternFill>
              </fill>
            </x14:dxf>
          </x14:cfRule>
          <xm:sqref>D27</xm:sqref>
        </x14:conditionalFormatting>
        <x14:conditionalFormatting xmlns:xm="http://schemas.microsoft.com/office/excel/2006/main">
          <x14:cfRule type="cellIs" priority="18" operator="lessThan" id="{BB20874D-F250-425E-B60D-21DC325C3358}">
            <xm:f>'3.d3 20% Set Aside Activities'!$E$19</xm:f>
            <x14:dxf>
              <fill>
                <patternFill>
                  <bgColor rgb="FFFF0000"/>
                </patternFill>
              </fill>
            </x14:dxf>
          </x14:cfRule>
          <xm:sqref>D28</xm:sqref>
        </x14:conditionalFormatting>
        <x14:conditionalFormatting xmlns:xm="http://schemas.microsoft.com/office/excel/2006/main">
          <x14:cfRule type="cellIs" priority="17" operator="lessThan" id="{F5AF2864-7B8D-487E-8F92-F9D861BA016E}">
            <xm:f>'3.d3 20% Set Aside Activities'!$E$20</xm:f>
            <x14:dxf>
              <fill>
                <patternFill>
                  <bgColor rgb="FFFF0000"/>
                </patternFill>
              </fill>
            </x14:dxf>
          </x14:cfRule>
          <xm:sqref>D29</xm:sqref>
        </x14:conditionalFormatting>
        <x14:conditionalFormatting xmlns:xm="http://schemas.microsoft.com/office/excel/2006/main">
          <x14:cfRule type="cellIs" priority="24" operator="lessThan" id="{FFC7861E-CDCA-4537-B7C7-BA796A23DC3B}">
            <xm:f>'3.d3 20% Set Aside Activities'!$E$21</xm:f>
            <x14:dxf>
              <fill>
                <patternFill>
                  <bgColor rgb="FFFF0000"/>
                </patternFill>
              </fill>
            </x14:dxf>
          </x14:cfRule>
          <xm:sqref>D30</xm:sqref>
        </x14:conditionalFormatting>
        <x14:conditionalFormatting xmlns:xm="http://schemas.microsoft.com/office/excel/2006/main">
          <x14:cfRule type="cellIs" priority="6" operator="lessThan" id="{FC9212AD-AF6C-40E7-9BE0-7670A2415FEA}">
            <xm:f>'3.d3 20% Set Aside Activities'!$E$22</xm:f>
            <x14:dxf>
              <fill>
                <patternFill>
                  <bgColor rgb="FFFF0000"/>
                </patternFill>
              </fill>
            </x14:dxf>
          </x14:cfRule>
          <xm:sqref>D33</xm:sqref>
        </x14:conditionalFormatting>
        <x14:conditionalFormatting xmlns:xm="http://schemas.microsoft.com/office/excel/2006/main">
          <x14:cfRule type="cellIs" priority="5" operator="lessThan" id="{872977CA-A654-4129-8B7B-C737C32F853C}">
            <xm:f>'3.d3 20% Set Aside Activities'!$E$23</xm:f>
            <x14:dxf>
              <fill>
                <patternFill>
                  <bgColor rgb="FFFF0000"/>
                </patternFill>
              </fill>
            </x14:dxf>
          </x14:cfRule>
          <xm:sqref>D34</xm:sqref>
        </x14:conditionalFormatting>
        <x14:conditionalFormatting xmlns:xm="http://schemas.microsoft.com/office/excel/2006/main">
          <x14:cfRule type="cellIs" priority="2" operator="lessThan" id="{FDB39E0F-30AB-42C1-A1FE-467A57BB9ECB}">
            <xm:f>'3.d3 20% Set Aside Activities'!$E$15</xm:f>
            <x14:dxf>
              <fill>
                <patternFill>
                  <bgColor rgb="FFFF0000"/>
                </patternFill>
              </fill>
            </x14:dxf>
          </x14:cfRule>
          <xm:sqref>D35</xm:sqref>
        </x14:conditionalFormatting>
        <x14:conditionalFormatting xmlns:xm="http://schemas.microsoft.com/office/excel/2006/main">
          <x14:cfRule type="expression" priority="53" id="{FB110874-6D80-4BC0-9AD7-60362C8A5C03}">
            <xm:f>$D$36&lt;&gt;'3.b1 ESSER Expenditures'!$G$37</xm:f>
            <x14:dxf>
              <font>
                <color theme="0"/>
              </font>
              <fill>
                <patternFill>
                  <bgColor rgb="FFFF0000"/>
                </patternFill>
              </fill>
            </x14:dxf>
          </x14:cfRule>
          <xm:sqref>D36</xm:sqref>
        </x14:conditionalFormatting>
        <x14:conditionalFormatting xmlns:xm="http://schemas.microsoft.com/office/excel/2006/main">
          <x14:cfRule type="cellIs" priority="4" operator="lessThan" id="{937A3F6A-859D-4254-9EDD-E8E355DAB81C}">
            <xm:f>SUM('3.d3 20% Set Aside Activities'!$E$16:$E$17)</xm:f>
            <x14:dxf>
              <fill>
                <patternFill>
                  <bgColor rgb="FFFF0000"/>
                </patternFill>
              </fill>
            </x14:dxf>
          </x14:cfRule>
          <xm:sqref>D37</xm:sqref>
        </x14:conditionalFormatting>
        <x14:conditionalFormatting xmlns:xm="http://schemas.microsoft.com/office/excel/2006/main">
          <x14:cfRule type="expression" priority="48" id="{9734EBFF-C813-4B7D-ACFD-62C327446A40}">
            <xm:f>$D$38&lt;&gt;'3.b1 ESSER Expenditures'!$D$47</xm:f>
            <x14:dxf>
              <font>
                <color theme="0"/>
              </font>
              <fill>
                <patternFill>
                  <bgColor rgb="FFFF0000"/>
                </patternFill>
              </fill>
            </x14:dxf>
          </x14:cfRule>
          <xm:sqref>D38</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H15"/>
  <sheetViews>
    <sheetView zoomScale="90" zoomScaleNormal="90" workbookViewId="0">
      <selection activeCell="A10" sqref="A10"/>
    </sheetView>
  </sheetViews>
  <sheetFormatPr defaultColWidth="8.5703125" defaultRowHeight="15" x14ac:dyDescent="0.25"/>
  <cols>
    <col min="1" max="1" width="44" style="45" customWidth="1"/>
    <col min="2" max="2" width="24.5703125" style="45" customWidth="1"/>
    <col min="3" max="3" width="30.5703125" style="45" customWidth="1"/>
    <col min="4" max="4" width="22" style="45" customWidth="1"/>
    <col min="5" max="6" width="21.42578125" style="45" customWidth="1"/>
    <col min="7" max="7" width="18.28515625" style="45" customWidth="1"/>
    <col min="8" max="16384" width="8.5703125" style="45"/>
  </cols>
  <sheetData>
    <row r="1" spans="1:8" ht="15.75" thickBot="1" x14ac:dyDescent="0.3"/>
    <row r="2" spans="1:8" x14ac:dyDescent="0.25">
      <c r="B2" s="93" t="str">
        <f>'3.b1 ESSER Expenditures'!B2</f>
        <v>County District Code</v>
      </c>
      <c r="C2" s="108">
        <f>'3.b1 ESSER Expenditures'!C2</f>
        <v>0</v>
      </c>
    </row>
    <row r="3" spans="1:8" x14ac:dyDescent="0.25">
      <c r="B3" s="94" t="str">
        <f>'3.b1 ESSER Expenditures'!B3</f>
        <v>LEA Name</v>
      </c>
      <c r="C3" s="109" t="e">
        <f>'3.b1 ESSER Expenditures'!C3</f>
        <v>#N/A</v>
      </c>
    </row>
    <row r="4" spans="1:8" x14ac:dyDescent="0.25">
      <c r="B4" s="94" t="str">
        <f>'3.b1 ESSER Expenditures'!B4</f>
        <v>DUNS</v>
      </c>
      <c r="C4" s="109" t="e">
        <f>'3.b1 ESSER Expenditures'!C4</f>
        <v>#N/A</v>
      </c>
    </row>
    <row r="5" spans="1:8" ht="15.75" thickBot="1" x14ac:dyDescent="0.3">
      <c r="B5" s="95" t="str">
        <f>'3.b1 ESSER Expenditures'!B5</f>
        <v>UEI</v>
      </c>
      <c r="C5" s="110" t="e">
        <f>'3.b1 ESSER Expenditures'!C5</f>
        <v>#N/A</v>
      </c>
    </row>
    <row r="8" spans="1:8" x14ac:dyDescent="0.25">
      <c r="A8" s="31"/>
      <c r="B8" s="164" t="str">
        <f>'3.b1 ESSER Expenditures'!C8</f>
        <v>ESSER II</v>
      </c>
    </row>
    <row r="9" spans="1:8" ht="27.75" x14ac:dyDescent="0.25">
      <c r="A9" s="222" t="s">
        <v>1409</v>
      </c>
      <c r="B9" s="15" t="e">
        <f>'3.b1 ESSER Expenditures'!C9</f>
        <v>#N/A</v>
      </c>
    </row>
    <row r="10" spans="1:8" ht="27.75" x14ac:dyDescent="0.25">
      <c r="A10" s="222" t="s">
        <v>1408</v>
      </c>
      <c r="B10" s="12">
        <f>'3.b1 ESSER Expenditures'!C10</f>
        <v>0</v>
      </c>
    </row>
    <row r="11" spans="1:8" ht="27.75" x14ac:dyDescent="0.25">
      <c r="A11" s="151" t="s">
        <v>1407</v>
      </c>
      <c r="B11" s="17" t="e">
        <f>'3.b1 ESSER Expenditures'!C11</f>
        <v>#N/A</v>
      </c>
      <c r="C11" s="263" t="str">
        <f>IFERROR(IF(B11=0,"All funds expended, enter all 0's",IF(B11&lt;0,"Excess expenditures on 3.b1. Please revise expenditures before completing.","")),"")</f>
        <v/>
      </c>
      <c r="D11" s="264"/>
      <c r="E11" s="264"/>
      <c r="F11" s="129"/>
    </row>
    <row r="13" spans="1:8" ht="102" customHeight="1" x14ac:dyDescent="0.25">
      <c r="A13" s="131" t="s">
        <v>1379</v>
      </c>
      <c r="B13" s="18" t="str">
        <f>'3.b1 ESSER Expenditures'!A17</f>
        <v>Addressing Physical Health and Safety</v>
      </c>
      <c r="C13" s="18" t="str">
        <f>'3.b1 ESSER Expenditures'!A27</f>
        <v>Meeting Students' Academic, Social, Emotional, and Other Needs (Excluding Mental Health)</v>
      </c>
      <c r="D13" s="18" t="str">
        <f>'3.b1 ESSER Expenditures'!A37</f>
        <v>Mental Health Supports for Students and Staff</v>
      </c>
      <c r="E13" s="18" t="str">
        <f>'3.b1 ESSER Expenditures'!A47</f>
        <v>Operational Continuity and Other Allowed Uses</v>
      </c>
      <c r="F13" s="18" t="s">
        <v>667</v>
      </c>
      <c r="G13" s="18" t="s">
        <v>1292</v>
      </c>
    </row>
    <row r="14" spans="1:8" x14ac:dyDescent="0.25">
      <c r="A14" s="16" t="s">
        <v>666</v>
      </c>
      <c r="B14" s="135"/>
      <c r="C14" s="135"/>
      <c r="D14" s="135"/>
      <c r="E14" s="135"/>
      <c r="F14" s="135"/>
      <c r="G14" s="136">
        <f>SUM(B14:F14)</f>
        <v>0</v>
      </c>
      <c r="H14" s="45" t="str">
        <f>IF(G14&lt;0,"You have entered more than 100.0%. Please revise.","")</f>
        <v/>
      </c>
    </row>
    <row r="15" spans="1:8" ht="46.5" customHeight="1" x14ac:dyDescent="0.25">
      <c r="B15" s="261" t="s">
        <v>1296</v>
      </c>
      <c r="C15" s="262"/>
      <c r="D15" s="262"/>
      <c r="E15" s="262"/>
      <c r="F15" s="262"/>
      <c r="G15" s="262"/>
    </row>
  </sheetData>
  <sheetProtection selectLockedCells="1"/>
  <mergeCells count="2">
    <mergeCell ref="B15:G15"/>
    <mergeCell ref="C11:E11"/>
  </mergeCells>
  <conditionalFormatting sqref="C11:F11">
    <cfRule type="notContainsBlanks" dxfId="46" priority="3">
      <formula>LEN(TRIM(C11))&gt;0</formula>
    </cfRule>
  </conditionalFormatting>
  <conditionalFormatting sqref="G14">
    <cfRule type="cellIs" dxfId="45" priority="1" operator="lessThan">
      <formula>0</formula>
    </cfRule>
  </conditionalFormatting>
  <dataValidations count="1">
    <dataValidation type="decimal" allowBlank="1" showInputMessage="1" showErrorMessage="1" errorTitle="Number Out of Range" error="You cannot enter less than 0 or more than 100_x000a_" promptTitle="Data Entry" prompt="Enter percentages as simple numbers of up to two decimal places." sqref="B14:F14" xr:uid="{00000000-0002-0000-0300-000000000000}">
      <formula1>0</formula1>
      <formula2>100</formula2>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I15"/>
  <sheetViews>
    <sheetView zoomScaleNormal="100" workbookViewId="0">
      <selection activeCell="A10" sqref="A10"/>
    </sheetView>
  </sheetViews>
  <sheetFormatPr defaultColWidth="8.5703125" defaultRowHeight="15" x14ac:dyDescent="0.25"/>
  <cols>
    <col min="1" max="1" width="45.7109375" style="45" customWidth="1"/>
    <col min="2" max="2" width="24.5703125" style="45" customWidth="1"/>
    <col min="3" max="3" width="30.5703125" style="45" customWidth="1"/>
    <col min="4" max="4" width="22" style="45" customWidth="1"/>
    <col min="5" max="7" width="21.42578125" style="45" customWidth="1"/>
    <col min="8" max="8" width="17.28515625" style="45" customWidth="1"/>
    <col min="9" max="16384" width="8.5703125" style="45"/>
  </cols>
  <sheetData>
    <row r="1" spans="1:9" ht="15.75" thickBot="1" x14ac:dyDescent="0.3"/>
    <row r="2" spans="1:9" x14ac:dyDescent="0.25">
      <c r="B2" s="93" t="str">
        <f>'3.b1 ESSER Expenditures'!B2</f>
        <v>County District Code</v>
      </c>
      <c r="C2" s="108">
        <f>'3.b1 ESSER Expenditures'!C2</f>
        <v>0</v>
      </c>
    </row>
    <row r="3" spans="1:9" x14ac:dyDescent="0.25">
      <c r="B3" s="94" t="str">
        <f>'3.b1 ESSER Expenditures'!B3</f>
        <v>LEA Name</v>
      </c>
      <c r="C3" s="109" t="e">
        <f>'3.b1 ESSER Expenditures'!C3</f>
        <v>#N/A</v>
      </c>
    </row>
    <row r="4" spans="1:9" x14ac:dyDescent="0.25">
      <c r="B4" s="94" t="str">
        <f>'3.b1 ESSER Expenditures'!B4</f>
        <v>DUNS</v>
      </c>
      <c r="C4" s="109" t="e">
        <f>'3.b1 ESSER Expenditures'!C4</f>
        <v>#N/A</v>
      </c>
    </row>
    <row r="5" spans="1:9" ht="15.75" thickBot="1" x14ac:dyDescent="0.3">
      <c r="B5" s="95" t="str">
        <f>'3.b1 ESSER Expenditures'!B5</f>
        <v>UEI</v>
      </c>
      <c r="C5" s="110" t="e">
        <f>'3.b1 ESSER Expenditures'!C5</f>
        <v>#N/A</v>
      </c>
    </row>
    <row r="8" spans="1:9" x14ac:dyDescent="0.25">
      <c r="B8" s="143" t="s">
        <v>12</v>
      </c>
    </row>
    <row r="9" spans="1:9" ht="27.75" x14ac:dyDescent="0.25">
      <c r="A9" s="222" t="s">
        <v>1409</v>
      </c>
      <c r="B9" s="144" t="e">
        <f>'3.b1 ESSER Expenditures'!D9</f>
        <v>#N/A</v>
      </c>
    </row>
    <row r="10" spans="1:9" ht="27.75" x14ac:dyDescent="0.25">
      <c r="A10" s="222" t="s">
        <v>1408</v>
      </c>
      <c r="B10" s="144">
        <f>'3.b1 ESSER Expenditures'!D10</f>
        <v>0</v>
      </c>
    </row>
    <row r="11" spans="1:9" x14ac:dyDescent="0.25">
      <c r="A11" s="151" t="s">
        <v>1407</v>
      </c>
      <c r="B11" s="144" t="e">
        <f>'3.b1 ESSER Expenditures'!D11</f>
        <v>#N/A</v>
      </c>
      <c r="C11" s="263" t="str">
        <f>IFERROR(IF(B11=0,"All funds expended, enter all 0's",IF(B11&lt;0,"Excess expenditures on 3.b1. Please revise expenditures before completing.","")),"")</f>
        <v/>
      </c>
      <c r="D11" s="266"/>
      <c r="E11" s="266"/>
    </row>
    <row r="13" spans="1:9" ht="102" customHeight="1" x14ac:dyDescent="0.25">
      <c r="A13" s="131" t="s">
        <v>1380</v>
      </c>
      <c r="B13" s="19" t="str">
        <f>'3.b1 ESSER Expenditures'!A17</f>
        <v>Addressing Physical Health and Safety</v>
      </c>
      <c r="C13" s="19" t="str">
        <f>'3.b1 ESSER Expenditures'!A27</f>
        <v>Meeting Students' Academic, Social, Emotional, and Other Needs (Excluding Mental Health)</v>
      </c>
      <c r="D13" s="19" t="str">
        <f>'3.b1 ESSER Expenditures'!A37</f>
        <v>Mental Health Supports for Students and Staff</v>
      </c>
      <c r="E13" s="19" t="str">
        <f>'3.b1 ESSER Expenditures'!A47</f>
        <v>Operational Continuity and Other Allowed Uses</v>
      </c>
      <c r="F13" s="19" t="str">
        <f>'3.b4 Planned Uses Rem ESSER II'!$F$13</f>
        <v>Not Yet Planned for Specific Use</v>
      </c>
      <c r="G13" s="19" t="s">
        <v>1292</v>
      </c>
    </row>
    <row r="14" spans="1:9" x14ac:dyDescent="0.25">
      <c r="A14" s="16" t="s">
        <v>666</v>
      </c>
      <c r="B14" s="132"/>
      <c r="C14" s="132"/>
      <c r="D14" s="132"/>
      <c r="E14" s="132"/>
      <c r="F14" s="132"/>
      <c r="G14" s="137">
        <f>SUM(B14:F14)</f>
        <v>0</v>
      </c>
      <c r="I14" s="31" t="str">
        <f>IF(F14&lt;0,"You have entered more than 100.0%. Please revise.","")</f>
        <v/>
      </c>
    </row>
    <row r="15" spans="1:9" ht="47.25" customHeight="1" x14ac:dyDescent="0.25">
      <c r="B15" s="265" t="s">
        <v>1295</v>
      </c>
      <c r="C15" s="265"/>
      <c r="D15" s="265"/>
      <c r="E15" s="265"/>
      <c r="F15" s="265"/>
      <c r="G15" s="265"/>
      <c r="H15"/>
      <c r="I15" s="133"/>
    </row>
  </sheetData>
  <sheetProtection selectLockedCells="1"/>
  <mergeCells count="2">
    <mergeCell ref="B15:G15"/>
    <mergeCell ref="C11:E11"/>
  </mergeCells>
  <conditionalFormatting sqref="C11:E11">
    <cfRule type="notContainsBlanks" dxfId="44" priority="1">
      <formula>LEN(TRIM(C11))&gt;0</formula>
    </cfRule>
  </conditionalFormatting>
  <dataValidations xWindow="801" yWindow="842" count="1">
    <dataValidation type="decimal" allowBlank="1" showInputMessage="1" showErrorMessage="1" errorTitle="Number Out of Range" error="You cannot enter less than 0 or more than 100" promptTitle="Data Entry" prompt="Enter percentages as simple numbers up to two decimal places." sqref="B14:F14" xr:uid="{00000000-0002-0000-0400-000000000000}">
      <formula1>0</formula1>
      <formula2>100</formula2>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Instructions Summary</vt:lpstr>
      <vt:lpstr>Concordance</vt:lpstr>
      <vt:lpstr>Sheet2</vt:lpstr>
      <vt:lpstr>Sheet3</vt:lpstr>
      <vt:lpstr>3.d3 20% Set Aside Activities</vt:lpstr>
      <vt:lpstr>3.b1 ESSER Expenditures</vt:lpstr>
      <vt:lpstr>3.b2 ESSER Activities </vt:lpstr>
      <vt:lpstr>3.b4 Planned Uses Rem ESSER II</vt:lpstr>
      <vt:lpstr>3.b5 Planned Uses Rem ESSER III</vt:lpstr>
      <vt:lpstr>3.b6 Maint Safe In-Person Inst</vt:lpstr>
      <vt:lpstr>3.b7 Internet Access</vt:lpstr>
      <vt:lpstr>3.b8 Reengaging Students</vt:lpstr>
      <vt:lpstr>3.b10 Hiring and Retention </vt:lpstr>
      <vt:lpstr>3.c Allocation of Resources</vt:lpstr>
      <vt:lpstr>4.b1 Activities by Subpop.</vt:lpstr>
      <vt:lpstr>4.c1 Access to Select Staff</vt:lpstr>
      <vt:lpstr>5.a FTE Positions</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ESSER Data Collection Workbook Template</dc:title>
  <dc:creator>Missouri Department of Elementary and Secondary Education</dc:creator>
  <cp:lastModifiedBy>Flores, Diane</cp:lastModifiedBy>
  <cp:lastPrinted>2025-03-04T20:36:32Z</cp:lastPrinted>
  <dcterms:created xsi:type="dcterms:W3CDTF">2023-02-14T18:48:28Z</dcterms:created>
  <dcterms:modified xsi:type="dcterms:W3CDTF">2025-03-19T17:16:55Z</dcterms:modified>
</cp:coreProperties>
</file>